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4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5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drawings/drawing6.xml" ContentType="application/vnd.openxmlformats-officedocument.drawing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drawings/drawing7.xml" ContentType="application/vnd.openxmlformats-officedocument.drawing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drawings/drawing8.xml" ContentType="application/vnd.openxmlformats-officedocument.drawing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drawings/drawing9.xml" ContentType="application/vnd.openxmlformats-officedocument.drawing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drawings/drawing10.xml" ContentType="application/vnd.openxmlformats-officedocument.drawing+xml"/>
  <Override PartName="/xl/charts/chart19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charts/chart20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drawings/drawing11.xml" ContentType="application/vnd.openxmlformats-officedocument.drawing+xml"/>
  <Override PartName="/xl/charts/chart21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charts/chart22.xml" ContentType="application/vnd.openxmlformats-officedocument.drawingml.chart+xml"/>
  <Override PartName="/xl/charts/style22.xml" ContentType="application/vnd.ms-office.chartstyle+xml"/>
  <Override PartName="/xl/charts/colors22.xml" ContentType="application/vnd.ms-office.chartcolorstyle+xml"/>
  <Override PartName="/xl/drawings/drawing12.xml" ContentType="application/vnd.openxmlformats-officedocument.drawing+xml"/>
  <Override PartName="/xl/charts/chart23.xml" ContentType="application/vnd.openxmlformats-officedocument.drawingml.chart+xml"/>
  <Override PartName="/xl/charts/style23.xml" ContentType="application/vnd.ms-office.chartstyle+xml"/>
  <Override PartName="/xl/charts/colors23.xml" ContentType="application/vnd.ms-office.chartcolorstyle+xml"/>
  <Override PartName="/xl/charts/chart24.xml" ContentType="application/vnd.openxmlformats-officedocument.drawingml.chart+xml"/>
  <Override PartName="/xl/charts/style24.xml" ContentType="application/vnd.ms-office.chartstyle+xml"/>
  <Override PartName="/xl/charts/colors24.xml" ContentType="application/vnd.ms-office.chartcolorstyle+xml"/>
  <Override PartName="/xl/drawings/drawing13.xml" ContentType="application/vnd.openxmlformats-officedocument.drawing+xml"/>
  <Override PartName="/xl/charts/chart25.xml" ContentType="application/vnd.openxmlformats-officedocument.drawingml.chart+xml"/>
  <Override PartName="/xl/charts/style25.xml" ContentType="application/vnd.ms-office.chartstyle+xml"/>
  <Override PartName="/xl/charts/colors25.xml" ContentType="application/vnd.ms-office.chartcolorstyle+xml"/>
  <Override PartName="/xl/charts/chart26.xml" ContentType="application/vnd.openxmlformats-officedocument.drawingml.chart+xml"/>
  <Override PartName="/xl/charts/style26.xml" ContentType="application/vnd.ms-office.chartstyle+xml"/>
  <Override PartName="/xl/charts/colors26.xml" ContentType="application/vnd.ms-office.chartcolorstyle+xml"/>
  <Override PartName="/xl/drawings/drawing14.xml" ContentType="application/vnd.openxmlformats-officedocument.drawing+xml"/>
  <Override PartName="/xl/charts/chart27.xml" ContentType="application/vnd.openxmlformats-officedocument.drawingml.chart+xml"/>
  <Override PartName="/xl/charts/style27.xml" ContentType="application/vnd.ms-office.chartstyle+xml"/>
  <Override PartName="/xl/charts/colors27.xml" ContentType="application/vnd.ms-office.chartcolorstyle+xml"/>
  <Override PartName="/xl/charts/chart28.xml" ContentType="application/vnd.openxmlformats-officedocument.drawingml.chart+xml"/>
  <Override PartName="/xl/charts/style28.xml" ContentType="application/vnd.ms-office.chartstyle+xml"/>
  <Override PartName="/xl/charts/colors28.xml" ContentType="application/vnd.ms-office.chartcolorstyle+xml"/>
  <Override PartName="/xl/drawings/drawing15.xml" ContentType="application/vnd.openxmlformats-officedocument.drawing+xml"/>
  <Override PartName="/xl/charts/chart29.xml" ContentType="application/vnd.openxmlformats-officedocument.drawingml.chart+xml"/>
  <Override PartName="/xl/charts/style29.xml" ContentType="application/vnd.ms-office.chartstyle+xml"/>
  <Override PartName="/xl/charts/colors29.xml" ContentType="application/vnd.ms-office.chartcolorstyle+xml"/>
  <Override PartName="/xl/charts/chart30.xml" ContentType="application/vnd.openxmlformats-officedocument.drawingml.chart+xml"/>
  <Override PartName="/xl/charts/style30.xml" ContentType="application/vnd.ms-office.chartstyle+xml"/>
  <Override PartName="/xl/charts/colors30.xml" ContentType="application/vnd.ms-office.chartcolorstyle+xml"/>
  <Override PartName="/xl/drawings/drawing16.xml" ContentType="application/vnd.openxmlformats-officedocument.drawing+xml"/>
  <Override PartName="/xl/charts/chart31.xml" ContentType="application/vnd.openxmlformats-officedocument.drawingml.chart+xml"/>
  <Override PartName="/xl/charts/style31.xml" ContentType="application/vnd.ms-office.chartstyle+xml"/>
  <Override PartName="/xl/charts/colors31.xml" ContentType="application/vnd.ms-office.chartcolorstyle+xml"/>
  <Override PartName="/xl/charts/chart32.xml" ContentType="application/vnd.openxmlformats-officedocument.drawingml.chart+xml"/>
  <Override PartName="/xl/charts/style32.xml" ContentType="application/vnd.ms-office.chartstyle+xml"/>
  <Override PartName="/xl/charts/colors32.xml" ContentType="application/vnd.ms-office.chartcolorstyle+xml"/>
  <Override PartName="/xl/drawings/drawing17.xml" ContentType="application/vnd.openxmlformats-officedocument.drawing+xml"/>
  <Override PartName="/xl/charts/chart33.xml" ContentType="application/vnd.openxmlformats-officedocument.drawingml.chart+xml"/>
  <Override PartName="/xl/charts/style33.xml" ContentType="application/vnd.ms-office.chartstyle+xml"/>
  <Override PartName="/xl/charts/colors33.xml" ContentType="application/vnd.ms-office.chartcolorstyle+xml"/>
  <Override PartName="/xl/charts/chart34.xml" ContentType="application/vnd.openxmlformats-officedocument.drawingml.chart+xml"/>
  <Override PartName="/xl/charts/style34.xml" ContentType="application/vnd.ms-office.chartstyle+xml"/>
  <Override PartName="/xl/charts/colors34.xml" ContentType="application/vnd.ms-office.chartcolorstyle+xml"/>
  <Override PartName="/xl/drawings/drawing18.xml" ContentType="application/vnd.openxmlformats-officedocument.drawing+xml"/>
  <Override PartName="/xl/charts/chart35.xml" ContentType="application/vnd.openxmlformats-officedocument.drawingml.chart+xml"/>
  <Override PartName="/xl/charts/style35.xml" ContentType="application/vnd.ms-office.chartstyle+xml"/>
  <Override PartName="/xl/charts/colors35.xml" ContentType="application/vnd.ms-office.chartcolorstyle+xml"/>
  <Override PartName="/xl/charts/chart36.xml" ContentType="application/vnd.openxmlformats-officedocument.drawingml.chart+xml"/>
  <Override PartName="/xl/charts/style36.xml" ContentType="application/vnd.ms-office.chartstyle+xml"/>
  <Override PartName="/xl/charts/colors36.xml" ContentType="application/vnd.ms-office.chartcolorstyle+xml"/>
  <Override PartName="/xl/drawings/drawing19.xml" ContentType="application/vnd.openxmlformats-officedocument.drawing+xml"/>
  <Override PartName="/xl/charts/chart37.xml" ContentType="application/vnd.openxmlformats-officedocument.drawingml.chart+xml"/>
  <Override PartName="/xl/charts/style37.xml" ContentType="application/vnd.ms-office.chartstyle+xml"/>
  <Override PartName="/xl/charts/colors37.xml" ContentType="application/vnd.ms-office.chartcolorstyle+xml"/>
  <Override PartName="/xl/charts/chart38.xml" ContentType="application/vnd.openxmlformats-officedocument.drawingml.chart+xml"/>
  <Override PartName="/xl/charts/style38.xml" ContentType="application/vnd.ms-office.chartstyle+xml"/>
  <Override PartName="/xl/charts/colors38.xml" ContentType="application/vnd.ms-office.chartcolorstyle+xml"/>
  <Override PartName="/xl/drawings/drawing20.xml" ContentType="application/vnd.openxmlformats-officedocument.drawing+xml"/>
  <Override PartName="/xl/charts/chart39.xml" ContentType="application/vnd.openxmlformats-officedocument.drawingml.chart+xml"/>
  <Override PartName="/xl/charts/style39.xml" ContentType="application/vnd.ms-office.chartstyle+xml"/>
  <Override PartName="/xl/charts/colors39.xml" ContentType="application/vnd.ms-office.chartcolorstyle+xml"/>
  <Override PartName="/xl/charts/chart40.xml" ContentType="application/vnd.openxmlformats-officedocument.drawingml.chart+xml"/>
  <Override PartName="/xl/charts/style40.xml" ContentType="application/vnd.ms-office.chartstyle+xml"/>
  <Override PartName="/xl/charts/colors40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dmin\Desktop\GIACOMO\Polito\Tesi\Simulation models\Final results\Variabili estremizzate\"/>
    </mc:Choice>
  </mc:AlternateContent>
  <xr:revisionPtr revIDLastSave="0" documentId="13_ncr:1_{A1B32DBE-39DA-4DBE-8647-867E535FCE8E}" xr6:coauthVersionLast="47" xr6:coauthVersionMax="47" xr10:uidLastSave="{00000000-0000-0000-0000-000000000000}"/>
  <bookViews>
    <workbookView xWindow="-108" yWindow="-108" windowWidth="23256" windowHeight="12576" tabRatio="847" activeTab="1" xr2:uid="{50DAC365-AD87-4A8C-9BF7-08AC253A5B80}"/>
  </bookViews>
  <sheets>
    <sheet name="Performance evolution" sheetId="2" r:id="rId1"/>
    <sheet name="Total market" sheetId="3" r:id="rId2"/>
    <sheet name="High-end market" sheetId="4" r:id="rId3"/>
    <sheet name="Medium-end market" sheetId="22" r:id="rId4"/>
    <sheet name="Low-end market" sheetId="23" r:id="rId5"/>
    <sheet name="High - innovators" sheetId="7" r:id="rId6"/>
    <sheet name="Medium - innovators" sheetId="12" r:id="rId7"/>
    <sheet name="Low - innovators" sheetId="13" r:id="rId8"/>
    <sheet name="High - Early adopters" sheetId="8" r:id="rId9"/>
    <sheet name="Medium - Early adopters" sheetId="14" r:id="rId10"/>
    <sheet name="Low - Early adopters" sheetId="15" r:id="rId11"/>
    <sheet name="High - Early majority" sheetId="9" r:id="rId12"/>
    <sheet name="Medium - Early majority" sheetId="16" r:id="rId13"/>
    <sheet name="Low - Early majority" sheetId="17" r:id="rId14"/>
    <sheet name="High - Late majority" sheetId="10" r:id="rId15"/>
    <sheet name="Medium - Late majority" sheetId="18" r:id="rId16"/>
    <sheet name="Low - Late majority" sheetId="19" r:id="rId17"/>
    <sheet name="High - Laggards" sheetId="11" r:id="rId18"/>
    <sheet name="Medium - Laggards" sheetId="20" r:id="rId19"/>
    <sheet name="Low - Laggards" sheetId="21" r:id="rId20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3" i="13" l="1"/>
  <c r="F4" i="9"/>
  <c r="F4" i="21"/>
  <c r="F4" i="20"/>
  <c r="F4" i="11"/>
  <c r="F4" i="19"/>
  <c r="F4" i="18"/>
  <c r="F4" i="10"/>
  <c r="F4" i="17"/>
  <c r="F4" i="16"/>
  <c r="F4" i="15"/>
  <c r="F4" i="14"/>
  <c r="F4" i="8"/>
  <c r="F4" i="13"/>
  <c r="F4" i="12"/>
  <c r="F4" i="7"/>
  <c r="G13" i="3"/>
  <c r="F13" i="3"/>
  <c r="E13" i="3"/>
  <c r="D13" i="3"/>
  <c r="C13" i="3"/>
  <c r="G12" i="3"/>
  <c r="F12" i="3"/>
  <c r="E12" i="3"/>
  <c r="D12" i="3"/>
  <c r="C12" i="3"/>
  <c r="G11" i="3"/>
  <c r="F11" i="3"/>
  <c r="E11" i="3"/>
  <c r="D11" i="3"/>
  <c r="C11" i="3"/>
  <c r="A12" i="3" l="1"/>
  <c r="A13" i="3"/>
  <c r="A11" i="3"/>
  <c r="J4" i="20" l="1"/>
  <c r="J5" i="20"/>
  <c r="J6" i="20"/>
  <c r="J7" i="20"/>
  <c r="J8" i="20"/>
  <c r="J9" i="20"/>
  <c r="J10" i="20"/>
  <c r="J11" i="20"/>
  <c r="J12" i="20"/>
  <c r="J13" i="20"/>
  <c r="J14" i="20"/>
  <c r="J15" i="20"/>
  <c r="J16" i="20"/>
  <c r="J17" i="20"/>
  <c r="J18" i="20"/>
  <c r="J19" i="20"/>
  <c r="J20" i="20"/>
  <c r="J21" i="20"/>
  <c r="J22" i="20"/>
  <c r="J23" i="20"/>
  <c r="J24" i="20"/>
  <c r="J25" i="20"/>
  <c r="J26" i="20"/>
  <c r="J27" i="20"/>
  <c r="J28" i="20"/>
  <c r="J29" i="20"/>
  <c r="J30" i="20"/>
  <c r="J31" i="20"/>
  <c r="J32" i="20"/>
  <c r="J33" i="20"/>
  <c r="J34" i="20"/>
  <c r="J35" i="20"/>
  <c r="J36" i="20"/>
  <c r="J37" i="20"/>
  <c r="J38" i="20"/>
  <c r="J39" i="20"/>
  <c r="J40" i="20"/>
  <c r="J41" i="20"/>
  <c r="J42" i="20"/>
  <c r="J43" i="20"/>
  <c r="J3" i="20"/>
  <c r="J4" i="21"/>
  <c r="J5" i="21"/>
  <c r="J6" i="21"/>
  <c r="J7" i="21"/>
  <c r="J8" i="21"/>
  <c r="J9" i="21"/>
  <c r="J10" i="21"/>
  <c r="J11" i="21"/>
  <c r="J12" i="21"/>
  <c r="J13" i="21"/>
  <c r="J14" i="21"/>
  <c r="J15" i="21"/>
  <c r="J16" i="21"/>
  <c r="J17" i="21"/>
  <c r="J18" i="21"/>
  <c r="J19" i="21"/>
  <c r="J20" i="21"/>
  <c r="J21" i="21"/>
  <c r="J22" i="21"/>
  <c r="J23" i="21"/>
  <c r="J24" i="21"/>
  <c r="J25" i="21"/>
  <c r="J26" i="21"/>
  <c r="J27" i="21"/>
  <c r="J28" i="21"/>
  <c r="J29" i="21"/>
  <c r="J30" i="21"/>
  <c r="J31" i="21"/>
  <c r="J32" i="21"/>
  <c r="J33" i="21"/>
  <c r="J34" i="21"/>
  <c r="J35" i="21"/>
  <c r="J36" i="21"/>
  <c r="J37" i="21"/>
  <c r="J38" i="21"/>
  <c r="J39" i="21"/>
  <c r="J40" i="21"/>
  <c r="J41" i="21"/>
  <c r="J42" i="21"/>
  <c r="J43" i="21"/>
  <c r="J3" i="21"/>
  <c r="M3" i="21"/>
  <c r="L3" i="21" s="1"/>
  <c r="M3" i="20"/>
  <c r="J4" i="19"/>
  <c r="J5" i="19"/>
  <c r="J6" i="19"/>
  <c r="J7" i="19"/>
  <c r="J8" i="19"/>
  <c r="J9" i="19"/>
  <c r="J10" i="19"/>
  <c r="J11" i="19"/>
  <c r="J12" i="19"/>
  <c r="J13" i="19"/>
  <c r="J14" i="19"/>
  <c r="J15" i="19"/>
  <c r="J16" i="19"/>
  <c r="J17" i="19"/>
  <c r="J18" i="19"/>
  <c r="J19" i="19"/>
  <c r="J20" i="19"/>
  <c r="J21" i="19"/>
  <c r="J22" i="19"/>
  <c r="J23" i="19"/>
  <c r="J24" i="19"/>
  <c r="J25" i="19"/>
  <c r="J26" i="19"/>
  <c r="J27" i="19"/>
  <c r="J28" i="19"/>
  <c r="J29" i="19"/>
  <c r="J30" i="19"/>
  <c r="J31" i="19"/>
  <c r="J32" i="19"/>
  <c r="J33" i="19"/>
  <c r="J34" i="19"/>
  <c r="J35" i="19"/>
  <c r="J36" i="19"/>
  <c r="J37" i="19"/>
  <c r="J38" i="19"/>
  <c r="J39" i="19"/>
  <c r="J40" i="19"/>
  <c r="J41" i="19"/>
  <c r="J42" i="19"/>
  <c r="J43" i="19"/>
  <c r="J3" i="19"/>
  <c r="J4" i="18"/>
  <c r="J5" i="18"/>
  <c r="J6" i="18"/>
  <c r="J7" i="18"/>
  <c r="J8" i="18"/>
  <c r="J9" i="18"/>
  <c r="J10" i="18"/>
  <c r="J11" i="18"/>
  <c r="J12" i="18"/>
  <c r="J13" i="18"/>
  <c r="J14" i="18"/>
  <c r="J15" i="18"/>
  <c r="J16" i="18"/>
  <c r="J17" i="18"/>
  <c r="J18" i="18"/>
  <c r="J19" i="18"/>
  <c r="J20" i="18"/>
  <c r="J21" i="18"/>
  <c r="J22" i="18"/>
  <c r="J23" i="18"/>
  <c r="J24" i="18"/>
  <c r="J25" i="18"/>
  <c r="J26" i="18"/>
  <c r="J27" i="18"/>
  <c r="J28" i="18"/>
  <c r="J29" i="18"/>
  <c r="J30" i="18"/>
  <c r="J31" i="18"/>
  <c r="J32" i="18"/>
  <c r="J33" i="18"/>
  <c r="J34" i="18"/>
  <c r="J35" i="18"/>
  <c r="J36" i="18"/>
  <c r="J37" i="18"/>
  <c r="J38" i="18"/>
  <c r="J39" i="18"/>
  <c r="J40" i="18"/>
  <c r="J41" i="18"/>
  <c r="J42" i="18"/>
  <c r="J43" i="18"/>
  <c r="J3" i="18"/>
  <c r="M3" i="19"/>
  <c r="F3" i="23" s="1"/>
  <c r="M3" i="18"/>
  <c r="F3" i="22" s="1"/>
  <c r="J4" i="17"/>
  <c r="J5" i="17"/>
  <c r="J6" i="17"/>
  <c r="J7" i="17"/>
  <c r="J8" i="17"/>
  <c r="J9" i="17"/>
  <c r="J10" i="17"/>
  <c r="J11" i="17"/>
  <c r="J12" i="17"/>
  <c r="J13" i="17"/>
  <c r="J14" i="17"/>
  <c r="J15" i="17"/>
  <c r="J16" i="17"/>
  <c r="J17" i="17"/>
  <c r="J18" i="17"/>
  <c r="J19" i="17"/>
  <c r="J20" i="17"/>
  <c r="J21" i="17"/>
  <c r="J22" i="17"/>
  <c r="J23" i="17"/>
  <c r="J24" i="17"/>
  <c r="J25" i="17"/>
  <c r="J26" i="17"/>
  <c r="J27" i="17"/>
  <c r="J28" i="17"/>
  <c r="J29" i="17"/>
  <c r="J30" i="17"/>
  <c r="J31" i="17"/>
  <c r="J32" i="17"/>
  <c r="J33" i="17"/>
  <c r="J34" i="17"/>
  <c r="J35" i="17"/>
  <c r="J36" i="17"/>
  <c r="J37" i="17"/>
  <c r="J38" i="17"/>
  <c r="J39" i="17"/>
  <c r="J40" i="17"/>
  <c r="J41" i="17"/>
  <c r="J42" i="17"/>
  <c r="J43" i="17"/>
  <c r="J3" i="17"/>
  <c r="J4" i="16"/>
  <c r="J5" i="16"/>
  <c r="J6" i="16"/>
  <c r="J7" i="16"/>
  <c r="J8" i="16"/>
  <c r="J9" i="16"/>
  <c r="J10" i="16"/>
  <c r="J11" i="16"/>
  <c r="J12" i="16"/>
  <c r="J13" i="16"/>
  <c r="J14" i="16"/>
  <c r="J15" i="16"/>
  <c r="J16" i="16"/>
  <c r="J17" i="16"/>
  <c r="J18" i="16"/>
  <c r="J19" i="16"/>
  <c r="J20" i="16"/>
  <c r="J21" i="16"/>
  <c r="J22" i="16"/>
  <c r="J23" i="16"/>
  <c r="J24" i="16"/>
  <c r="J25" i="16"/>
  <c r="J26" i="16"/>
  <c r="J27" i="16"/>
  <c r="J28" i="16"/>
  <c r="J29" i="16"/>
  <c r="J30" i="16"/>
  <c r="J31" i="16"/>
  <c r="J32" i="16"/>
  <c r="J33" i="16"/>
  <c r="J34" i="16"/>
  <c r="J35" i="16"/>
  <c r="J36" i="16"/>
  <c r="J37" i="16"/>
  <c r="J38" i="16"/>
  <c r="J39" i="16"/>
  <c r="J40" i="16"/>
  <c r="J41" i="16"/>
  <c r="J42" i="16"/>
  <c r="J43" i="16"/>
  <c r="J3" i="16"/>
  <c r="M3" i="17"/>
  <c r="E3" i="23" s="1"/>
  <c r="M3" i="16"/>
  <c r="E3" i="22" s="1"/>
  <c r="J4" i="15"/>
  <c r="J5" i="15"/>
  <c r="J6" i="15"/>
  <c r="J7" i="15"/>
  <c r="J8" i="15"/>
  <c r="J9" i="15"/>
  <c r="J10" i="15"/>
  <c r="J11" i="15"/>
  <c r="J12" i="15"/>
  <c r="J13" i="15"/>
  <c r="J14" i="15"/>
  <c r="J15" i="15"/>
  <c r="J16" i="15"/>
  <c r="J17" i="15"/>
  <c r="J18" i="15"/>
  <c r="J19" i="15"/>
  <c r="J20" i="15"/>
  <c r="J21" i="15"/>
  <c r="J22" i="15"/>
  <c r="J23" i="15"/>
  <c r="J24" i="15"/>
  <c r="J25" i="15"/>
  <c r="J26" i="15"/>
  <c r="J27" i="15"/>
  <c r="J28" i="15"/>
  <c r="J29" i="15"/>
  <c r="J30" i="15"/>
  <c r="J31" i="15"/>
  <c r="J32" i="15"/>
  <c r="J33" i="15"/>
  <c r="J34" i="15"/>
  <c r="J35" i="15"/>
  <c r="J36" i="15"/>
  <c r="J37" i="15"/>
  <c r="J38" i="15"/>
  <c r="J39" i="15"/>
  <c r="J40" i="15"/>
  <c r="J41" i="15"/>
  <c r="J42" i="15"/>
  <c r="J43" i="15"/>
  <c r="J3" i="15"/>
  <c r="J43" i="14"/>
  <c r="J4" i="14"/>
  <c r="J5" i="14"/>
  <c r="J6" i="14"/>
  <c r="J7" i="14"/>
  <c r="J8" i="14"/>
  <c r="J9" i="14"/>
  <c r="J10" i="14"/>
  <c r="J11" i="14"/>
  <c r="J12" i="14"/>
  <c r="J13" i="14"/>
  <c r="J14" i="14"/>
  <c r="J15" i="14"/>
  <c r="J16" i="14"/>
  <c r="J17" i="14"/>
  <c r="J18" i="14"/>
  <c r="J19" i="14"/>
  <c r="J20" i="14"/>
  <c r="J21" i="14"/>
  <c r="J22" i="14"/>
  <c r="J23" i="14"/>
  <c r="J24" i="14"/>
  <c r="J25" i="14"/>
  <c r="J26" i="14"/>
  <c r="J27" i="14"/>
  <c r="J28" i="14"/>
  <c r="J29" i="14"/>
  <c r="J30" i="14"/>
  <c r="J31" i="14"/>
  <c r="J32" i="14"/>
  <c r="J33" i="14"/>
  <c r="J34" i="14"/>
  <c r="J35" i="14"/>
  <c r="J36" i="14"/>
  <c r="J37" i="14"/>
  <c r="J38" i="14"/>
  <c r="J39" i="14"/>
  <c r="J40" i="14"/>
  <c r="J41" i="14"/>
  <c r="J42" i="14"/>
  <c r="J3" i="14"/>
  <c r="M3" i="15"/>
  <c r="L3" i="15" s="1"/>
  <c r="M3" i="14"/>
  <c r="D3" i="22" s="1"/>
  <c r="J4" i="13"/>
  <c r="J5" i="13"/>
  <c r="J6" i="13"/>
  <c r="J7" i="13"/>
  <c r="J8" i="13"/>
  <c r="J9" i="13"/>
  <c r="J10" i="13"/>
  <c r="J11" i="13"/>
  <c r="J12" i="13"/>
  <c r="J13" i="13"/>
  <c r="J14" i="13"/>
  <c r="J15" i="13"/>
  <c r="J16" i="13"/>
  <c r="J17" i="13"/>
  <c r="J18" i="13"/>
  <c r="J19" i="13"/>
  <c r="J20" i="13"/>
  <c r="J21" i="13"/>
  <c r="J22" i="13"/>
  <c r="J23" i="13"/>
  <c r="J24" i="13"/>
  <c r="J25" i="13"/>
  <c r="J26" i="13"/>
  <c r="J27" i="13"/>
  <c r="J28" i="13"/>
  <c r="J29" i="13"/>
  <c r="J30" i="13"/>
  <c r="J31" i="13"/>
  <c r="J32" i="13"/>
  <c r="J33" i="13"/>
  <c r="J34" i="13"/>
  <c r="J35" i="13"/>
  <c r="J36" i="13"/>
  <c r="J37" i="13"/>
  <c r="J38" i="13"/>
  <c r="J39" i="13"/>
  <c r="J40" i="13"/>
  <c r="J41" i="13"/>
  <c r="J42" i="13"/>
  <c r="J43" i="13"/>
  <c r="J3" i="13"/>
  <c r="J4" i="12"/>
  <c r="J5" i="12"/>
  <c r="J6" i="12"/>
  <c r="J7" i="12"/>
  <c r="J8" i="12"/>
  <c r="J9" i="12"/>
  <c r="J10" i="12"/>
  <c r="J11" i="12"/>
  <c r="J12" i="12"/>
  <c r="J13" i="12"/>
  <c r="J14" i="12"/>
  <c r="J15" i="12"/>
  <c r="J16" i="12"/>
  <c r="J17" i="12"/>
  <c r="J18" i="12"/>
  <c r="J19" i="12"/>
  <c r="J20" i="12"/>
  <c r="J21" i="12"/>
  <c r="J22" i="12"/>
  <c r="J23" i="12"/>
  <c r="J24" i="12"/>
  <c r="J25" i="12"/>
  <c r="J26" i="12"/>
  <c r="J27" i="12"/>
  <c r="J28" i="12"/>
  <c r="J29" i="12"/>
  <c r="J30" i="12"/>
  <c r="J31" i="12"/>
  <c r="J32" i="12"/>
  <c r="J33" i="12"/>
  <c r="J34" i="12"/>
  <c r="J35" i="12"/>
  <c r="J36" i="12"/>
  <c r="J37" i="12"/>
  <c r="J38" i="12"/>
  <c r="J39" i="12"/>
  <c r="J40" i="12"/>
  <c r="J41" i="12"/>
  <c r="J42" i="12"/>
  <c r="J43" i="12"/>
  <c r="J3" i="12"/>
  <c r="C3" i="23"/>
  <c r="M3" i="12"/>
  <c r="L3" i="12" s="1"/>
  <c r="J43" i="11"/>
  <c r="J42" i="11"/>
  <c r="J41" i="11"/>
  <c r="J40" i="11"/>
  <c r="J39" i="11"/>
  <c r="J38" i="11"/>
  <c r="J37" i="11"/>
  <c r="J36" i="11"/>
  <c r="J35" i="11"/>
  <c r="J34" i="11"/>
  <c r="J33" i="11"/>
  <c r="J32" i="11"/>
  <c r="J31" i="11"/>
  <c r="J30" i="11"/>
  <c r="J29" i="11"/>
  <c r="J28" i="11"/>
  <c r="J27" i="11"/>
  <c r="J26" i="11"/>
  <c r="J25" i="11"/>
  <c r="J24" i="11"/>
  <c r="J23" i="11"/>
  <c r="J22" i="11"/>
  <c r="J21" i="11"/>
  <c r="J20" i="11"/>
  <c r="J19" i="11"/>
  <c r="J18" i="11"/>
  <c r="J17" i="11"/>
  <c r="J16" i="11"/>
  <c r="J15" i="11"/>
  <c r="J14" i="11"/>
  <c r="J13" i="11"/>
  <c r="J12" i="11"/>
  <c r="J11" i="11"/>
  <c r="J10" i="11"/>
  <c r="J9" i="11"/>
  <c r="J8" i="11"/>
  <c r="J7" i="11"/>
  <c r="J6" i="11"/>
  <c r="J5" i="11"/>
  <c r="J4" i="11"/>
  <c r="M3" i="11"/>
  <c r="J3" i="11"/>
  <c r="J43" i="10"/>
  <c r="J42" i="10"/>
  <c r="J41" i="10"/>
  <c r="J40" i="10"/>
  <c r="J39" i="10"/>
  <c r="J38" i="10"/>
  <c r="J37" i="10"/>
  <c r="J36" i="10"/>
  <c r="J35" i="10"/>
  <c r="J34" i="10"/>
  <c r="J33" i="10"/>
  <c r="J32" i="10"/>
  <c r="J31" i="10"/>
  <c r="J30" i="10"/>
  <c r="J29" i="10"/>
  <c r="J28" i="10"/>
  <c r="J27" i="10"/>
  <c r="J26" i="10"/>
  <c r="J25" i="10"/>
  <c r="J24" i="10"/>
  <c r="J23" i="10"/>
  <c r="J22" i="10"/>
  <c r="J21" i="10"/>
  <c r="J20" i="10"/>
  <c r="J19" i="10"/>
  <c r="J18" i="10"/>
  <c r="J17" i="10"/>
  <c r="J16" i="10"/>
  <c r="J15" i="10"/>
  <c r="J14" i="10"/>
  <c r="J13" i="10"/>
  <c r="J12" i="10"/>
  <c r="J11" i="10"/>
  <c r="J10" i="10"/>
  <c r="J9" i="10"/>
  <c r="J8" i="10"/>
  <c r="J7" i="10"/>
  <c r="J6" i="10"/>
  <c r="J5" i="10"/>
  <c r="J4" i="10"/>
  <c r="M3" i="10"/>
  <c r="L3" i="10" s="1"/>
  <c r="J3" i="10"/>
  <c r="J43" i="9"/>
  <c r="J42" i="9"/>
  <c r="J41" i="9"/>
  <c r="J40" i="9"/>
  <c r="J39" i="9"/>
  <c r="J38" i="9"/>
  <c r="J37" i="9"/>
  <c r="J36" i="9"/>
  <c r="J35" i="9"/>
  <c r="J34" i="9"/>
  <c r="J33" i="9"/>
  <c r="J32" i="9"/>
  <c r="J31" i="9"/>
  <c r="J30" i="9"/>
  <c r="J29" i="9"/>
  <c r="J28" i="9"/>
  <c r="J27" i="9"/>
  <c r="J26" i="9"/>
  <c r="J25" i="9"/>
  <c r="J24" i="9"/>
  <c r="J23" i="9"/>
  <c r="J22" i="9"/>
  <c r="J21" i="9"/>
  <c r="J20" i="9"/>
  <c r="J19" i="9"/>
  <c r="J18" i="9"/>
  <c r="J17" i="9"/>
  <c r="J16" i="9"/>
  <c r="J15" i="9"/>
  <c r="J14" i="9"/>
  <c r="J13" i="9"/>
  <c r="J12" i="9"/>
  <c r="J11" i="9"/>
  <c r="J10" i="9"/>
  <c r="J9" i="9"/>
  <c r="J8" i="9"/>
  <c r="J7" i="9"/>
  <c r="J6" i="9"/>
  <c r="J5" i="9"/>
  <c r="J4" i="9"/>
  <c r="M3" i="9"/>
  <c r="L3" i="9" s="1"/>
  <c r="J3" i="9"/>
  <c r="J43" i="8"/>
  <c r="J42" i="8"/>
  <c r="J41" i="8"/>
  <c r="J40" i="8"/>
  <c r="J39" i="8"/>
  <c r="J38" i="8"/>
  <c r="J37" i="8"/>
  <c r="J36" i="8"/>
  <c r="J35" i="8"/>
  <c r="J34" i="8"/>
  <c r="J33" i="8"/>
  <c r="J32" i="8"/>
  <c r="J31" i="8"/>
  <c r="J30" i="8"/>
  <c r="J29" i="8"/>
  <c r="J28" i="8"/>
  <c r="J27" i="8"/>
  <c r="J26" i="8"/>
  <c r="J25" i="8"/>
  <c r="J24" i="8"/>
  <c r="J23" i="8"/>
  <c r="J22" i="8"/>
  <c r="J21" i="8"/>
  <c r="J20" i="8"/>
  <c r="J19" i="8"/>
  <c r="J18" i="8"/>
  <c r="J17" i="8"/>
  <c r="J16" i="8"/>
  <c r="J15" i="8"/>
  <c r="J14" i="8"/>
  <c r="J13" i="8"/>
  <c r="J12" i="8"/>
  <c r="J11" i="8"/>
  <c r="J10" i="8"/>
  <c r="J9" i="8"/>
  <c r="J8" i="8"/>
  <c r="J7" i="8"/>
  <c r="J6" i="8"/>
  <c r="J5" i="8"/>
  <c r="J4" i="8"/>
  <c r="M3" i="8"/>
  <c r="D3" i="4" s="1"/>
  <c r="J3" i="8"/>
  <c r="C3" i="4"/>
  <c r="J4" i="7"/>
  <c r="J5" i="7"/>
  <c r="J6" i="7"/>
  <c r="J7" i="7"/>
  <c r="J8" i="7"/>
  <c r="J9" i="7"/>
  <c r="J10" i="7"/>
  <c r="J11" i="7"/>
  <c r="J12" i="7"/>
  <c r="J13" i="7"/>
  <c r="J14" i="7"/>
  <c r="J15" i="7"/>
  <c r="J16" i="7"/>
  <c r="J17" i="7"/>
  <c r="J18" i="7"/>
  <c r="J19" i="7"/>
  <c r="J20" i="7"/>
  <c r="J21" i="7"/>
  <c r="J22" i="7"/>
  <c r="J23" i="7"/>
  <c r="J24" i="7"/>
  <c r="J25" i="7"/>
  <c r="J26" i="7"/>
  <c r="J27" i="7"/>
  <c r="J28" i="7"/>
  <c r="J29" i="7"/>
  <c r="J30" i="7"/>
  <c r="J31" i="7"/>
  <c r="J32" i="7"/>
  <c r="J33" i="7"/>
  <c r="J34" i="7"/>
  <c r="J35" i="7"/>
  <c r="J36" i="7"/>
  <c r="J37" i="7"/>
  <c r="J38" i="7"/>
  <c r="J39" i="7"/>
  <c r="J40" i="7"/>
  <c r="J41" i="7"/>
  <c r="J42" i="7"/>
  <c r="J43" i="7"/>
  <c r="J3" i="7"/>
  <c r="F16" i="2"/>
  <c r="F17" i="2" s="1"/>
  <c r="F10" i="2"/>
  <c r="F11" i="2" s="1"/>
  <c r="F4" i="2"/>
  <c r="F5" i="2" s="1"/>
  <c r="E3" i="4" l="1"/>
  <c r="G3" i="23"/>
  <c r="G3" i="22"/>
  <c r="L3" i="20"/>
  <c r="G3" i="4"/>
  <c r="N3" i="10"/>
  <c r="F3" i="4"/>
  <c r="D3" i="23"/>
  <c r="L3" i="13"/>
  <c r="N3" i="13" s="1"/>
  <c r="C3" i="22"/>
  <c r="L3" i="7"/>
  <c r="N3" i="7" s="1"/>
  <c r="N3" i="20"/>
  <c r="N3" i="21"/>
  <c r="L3" i="19"/>
  <c r="L3" i="18"/>
  <c r="N3" i="18" s="1"/>
  <c r="L3" i="17"/>
  <c r="L3" i="16"/>
  <c r="N3" i="15"/>
  <c r="L3" i="14"/>
  <c r="N3" i="12"/>
  <c r="L3" i="11"/>
  <c r="N3" i="11" s="1"/>
  <c r="N3" i="9"/>
  <c r="L3" i="8"/>
  <c r="N3" i="8" s="1"/>
  <c r="M39" i="2"/>
  <c r="M40" i="2"/>
  <c r="M34" i="2"/>
  <c r="M32" i="2"/>
  <c r="M6" i="2"/>
  <c r="M42" i="2"/>
  <c r="M26" i="2"/>
  <c r="M24" i="2"/>
  <c r="M18" i="2"/>
  <c r="M14" i="2"/>
  <c r="O44" i="2"/>
  <c r="O36" i="2"/>
  <c r="O28" i="2"/>
  <c r="O20" i="2"/>
  <c r="O8" i="2"/>
  <c r="O21" i="2"/>
  <c r="O16" i="2"/>
  <c r="O41" i="2"/>
  <c r="O33" i="2"/>
  <c r="O25" i="2"/>
  <c r="O17" i="2"/>
  <c r="O15" i="2"/>
  <c r="O10" i="2"/>
  <c r="O5" i="2"/>
  <c r="O3" i="2"/>
  <c r="O38" i="2"/>
  <c r="O30" i="2"/>
  <c r="O22" i="2"/>
  <c r="O12" i="2"/>
  <c r="O29" i="2"/>
  <c r="O43" i="2"/>
  <c r="O35" i="2"/>
  <c r="O27" i="2"/>
  <c r="O19" i="2"/>
  <c r="O7" i="2"/>
  <c r="O37" i="2"/>
  <c r="O11" i="2"/>
  <c r="O9" i="2"/>
  <c r="O4" i="2"/>
  <c r="O39" i="2"/>
  <c r="O40" i="2"/>
  <c r="O32" i="2"/>
  <c r="O24" i="2"/>
  <c r="O14" i="2"/>
  <c r="O42" i="2"/>
  <c r="O34" i="2"/>
  <c r="O26" i="2"/>
  <c r="O18" i="2"/>
  <c r="O6" i="2"/>
  <c r="O31" i="2"/>
  <c r="O23" i="2"/>
  <c r="O13" i="2"/>
  <c r="K42" i="2"/>
  <c r="K34" i="2"/>
  <c r="K26" i="2"/>
  <c r="K18" i="2"/>
  <c r="K6" i="2"/>
  <c r="K35" i="2"/>
  <c r="K27" i="2"/>
  <c r="K19" i="2"/>
  <c r="K16" i="2"/>
  <c r="K39" i="2"/>
  <c r="K31" i="2"/>
  <c r="K23" i="2"/>
  <c r="K13" i="2"/>
  <c r="K44" i="2"/>
  <c r="K36" i="2"/>
  <c r="K28" i="2"/>
  <c r="K20" i="2"/>
  <c r="K8" i="2"/>
  <c r="K43" i="2"/>
  <c r="K11" i="2"/>
  <c r="K41" i="2"/>
  <c r="K33" i="2"/>
  <c r="K25" i="2"/>
  <c r="K17" i="2"/>
  <c r="K15" i="2"/>
  <c r="K10" i="2"/>
  <c r="K5" i="2"/>
  <c r="K3" i="2"/>
  <c r="K7" i="2"/>
  <c r="K37" i="2"/>
  <c r="K21" i="2"/>
  <c r="K38" i="2"/>
  <c r="K30" i="2"/>
  <c r="K22" i="2"/>
  <c r="K12" i="2"/>
  <c r="K40" i="2"/>
  <c r="K32" i="2"/>
  <c r="K24" i="2"/>
  <c r="K14" i="2"/>
  <c r="K29" i="2"/>
  <c r="K9" i="2"/>
  <c r="K4" i="2"/>
  <c r="M4" i="2"/>
  <c r="M9" i="2"/>
  <c r="M11" i="2"/>
  <c r="M16" i="2"/>
  <c r="M21" i="2"/>
  <c r="M29" i="2"/>
  <c r="M37" i="2"/>
  <c r="M7" i="2"/>
  <c r="M19" i="2"/>
  <c r="M27" i="2"/>
  <c r="M35" i="2"/>
  <c r="M43" i="2"/>
  <c r="M12" i="2"/>
  <c r="M22" i="2"/>
  <c r="M30" i="2"/>
  <c r="M38" i="2"/>
  <c r="M3" i="2"/>
  <c r="M5" i="2"/>
  <c r="M10" i="2"/>
  <c r="M15" i="2"/>
  <c r="M17" i="2"/>
  <c r="M25" i="2"/>
  <c r="M33" i="2"/>
  <c r="M41" i="2"/>
  <c r="M8" i="2"/>
  <c r="M20" i="2"/>
  <c r="M28" i="2"/>
  <c r="M36" i="2"/>
  <c r="M44" i="2"/>
  <c r="M13" i="2"/>
  <c r="M23" i="2"/>
  <c r="M31" i="2"/>
  <c r="H3" i="23" l="1"/>
  <c r="N3" i="3" s="1"/>
  <c r="AF3" i="3" s="1"/>
  <c r="K14" i="10"/>
  <c r="K14" i="11"/>
  <c r="K14" i="9"/>
  <c r="K14" i="8"/>
  <c r="K14" i="7"/>
  <c r="K21" i="11"/>
  <c r="K21" i="8"/>
  <c r="K21" i="10"/>
  <c r="K21" i="7"/>
  <c r="K21" i="9"/>
  <c r="K25" i="11"/>
  <c r="K25" i="9"/>
  <c r="K25" i="8"/>
  <c r="K25" i="10"/>
  <c r="K25" i="7"/>
  <c r="K36" i="9"/>
  <c r="K36" i="11"/>
  <c r="K36" i="8"/>
  <c r="K36" i="10"/>
  <c r="K36" i="7"/>
  <c r="K27" i="7"/>
  <c r="K27" i="9"/>
  <c r="K27" i="11"/>
  <c r="K27" i="8"/>
  <c r="K27" i="10"/>
  <c r="K35" i="7"/>
  <c r="K35" i="9"/>
  <c r="K35" i="11"/>
  <c r="K35" i="8"/>
  <c r="K35" i="10"/>
  <c r="K38" i="10"/>
  <c r="K38" i="9"/>
  <c r="K38" i="11"/>
  <c r="K38" i="8"/>
  <c r="K38" i="7"/>
  <c r="K24" i="9"/>
  <c r="K24" i="11"/>
  <c r="K24" i="7"/>
  <c r="K24" i="8"/>
  <c r="K24" i="10"/>
  <c r="K32" i="9"/>
  <c r="K32" i="7"/>
  <c r="K32" i="8"/>
  <c r="K32" i="10"/>
  <c r="K32" i="11"/>
  <c r="K7" i="7"/>
  <c r="K7" i="9"/>
  <c r="K7" i="11"/>
  <c r="K7" i="8"/>
  <c r="K7" i="10"/>
  <c r="K41" i="11"/>
  <c r="K41" i="8"/>
  <c r="K41" i="10"/>
  <c r="K41" i="7"/>
  <c r="K41" i="9"/>
  <c r="K13" i="11"/>
  <c r="K13" i="8"/>
  <c r="K13" i="10"/>
  <c r="K13" i="7"/>
  <c r="K13" i="9"/>
  <c r="K6" i="10"/>
  <c r="K6" i="9"/>
  <c r="K6" i="11"/>
  <c r="K6" i="7"/>
  <c r="K6" i="8"/>
  <c r="K19" i="7"/>
  <c r="K19" i="11"/>
  <c r="K19" i="8"/>
  <c r="K19" i="10"/>
  <c r="K19" i="9"/>
  <c r="K37" i="11"/>
  <c r="K37" i="8"/>
  <c r="K37" i="10"/>
  <c r="K37" i="7"/>
  <c r="K37" i="9"/>
  <c r="K40" i="9"/>
  <c r="K40" i="7"/>
  <c r="K40" i="11"/>
  <c r="K40" i="8"/>
  <c r="K40" i="10"/>
  <c r="K3" i="10"/>
  <c r="O3" i="10" s="1"/>
  <c r="P3" i="10" s="1"/>
  <c r="R3" i="10" s="1"/>
  <c r="L4" i="10" s="1"/>
  <c r="N4" i="10" s="1"/>
  <c r="K3" i="7"/>
  <c r="O3" i="7" s="1"/>
  <c r="P3" i="7" s="1"/>
  <c r="R3" i="7" s="1"/>
  <c r="L4" i="7" s="1"/>
  <c r="N4" i="7" s="1"/>
  <c r="K3" i="9"/>
  <c r="O3" i="9" s="1"/>
  <c r="Q3" i="9" s="1"/>
  <c r="S3" i="9" s="1"/>
  <c r="K3" i="8"/>
  <c r="O3" i="8" s="1"/>
  <c r="P3" i="8" s="1"/>
  <c r="R3" i="8" s="1"/>
  <c r="L4" i="8" s="1"/>
  <c r="N4" i="8" s="1"/>
  <c r="K3" i="11"/>
  <c r="O3" i="11" s="1"/>
  <c r="Q3" i="11" s="1"/>
  <c r="S3" i="11" s="1"/>
  <c r="K11" i="7"/>
  <c r="K11" i="11"/>
  <c r="K11" i="8"/>
  <c r="K11" i="10"/>
  <c r="K11" i="9"/>
  <c r="K23" i="7"/>
  <c r="K23" i="9"/>
  <c r="K23" i="11"/>
  <c r="K23" i="8"/>
  <c r="K23" i="10"/>
  <c r="K18" i="10"/>
  <c r="K18" i="9"/>
  <c r="K18" i="11"/>
  <c r="K18" i="8"/>
  <c r="K18" i="7"/>
  <c r="K28" i="9"/>
  <c r="K28" i="11"/>
  <c r="K28" i="8"/>
  <c r="K28" i="10"/>
  <c r="K28" i="7"/>
  <c r="K33" i="11"/>
  <c r="K33" i="8"/>
  <c r="K33" i="10"/>
  <c r="K33" i="9"/>
  <c r="K33" i="7"/>
  <c r="K12" i="9"/>
  <c r="K12" i="11"/>
  <c r="K12" i="7"/>
  <c r="K12" i="8"/>
  <c r="K12" i="10"/>
  <c r="K5" i="11"/>
  <c r="K5" i="8"/>
  <c r="K5" i="10"/>
  <c r="K5" i="9"/>
  <c r="K5" i="7"/>
  <c r="K43" i="7"/>
  <c r="K43" i="9"/>
  <c r="K43" i="11"/>
  <c r="K43" i="8"/>
  <c r="K43" i="10"/>
  <c r="K31" i="7"/>
  <c r="K31" i="11"/>
  <c r="K31" i="8"/>
  <c r="K31" i="10"/>
  <c r="K31" i="9"/>
  <c r="K26" i="10"/>
  <c r="K26" i="9"/>
  <c r="K26" i="7"/>
  <c r="K26" i="11"/>
  <c r="K26" i="8"/>
  <c r="K17" i="11"/>
  <c r="K17" i="8"/>
  <c r="K17" i="10"/>
  <c r="K17" i="9"/>
  <c r="K17" i="7"/>
  <c r="K4" i="9"/>
  <c r="K4" i="11"/>
  <c r="K4" i="7"/>
  <c r="K4" i="8"/>
  <c r="K4" i="10"/>
  <c r="K22" i="10"/>
  <c r="K22" i="9"/>
  <c r="K22" i="11"/>
  <c r="K22" i="8"/>
  <c r="K22" i="7"/>
  <c r="K10" i="10"/>
  <c r="K10" i="7"/>
  <c r="K10" i="9"/>
  <c r="K10" i="11"/>
  <c r="K10" i="8"/>
  <c r="K8" i="9"/>
  <c r="K8" i="8"/>
  <c r="K8" i="10"/>
  <c r="K8" i="11"/>
  <c r="K8" i="7"/>
  <c r="K39" i="11"/>
  <c r="K39" i="8"/>
  <c r="K39" i="10"/>
  <c r="K39" i="7"/>
  <c r="K39" i="9"/>
  <c r="K34" i="10"/>
  <c r="K34" i="11"/>
  <c r="K34" i="9"/>
  <c r="K34" i="7"/>
  <c r="K34" i="8"/>
  <c r="K29" i="11"/>
  <c r="K29" i="8"/>
  <c r="K29" i="10"/>
  <c r="K29" i="7"/>
  <c r="K29" i="9"/>
  <c r="K9" i="11"/>
  <c r="K9" i="9"/>
  <c r="K9" i="8"/>
  <c r="K9" i="10"/>
  <c r="K9" i="7"/>
  <c r="K30" i="10"/>
  <c r="K30" i="9"/>
  <c r="K30" i="11"/>
  <c r="K30" i="8"/>
  <c r="K30" i="7"/>
  <c r="K15" i="7"/>
  <c r="K15" i="9"/>
  <c r="K15" i="11"/>
  <c r="K15" i="8"/>
  <c r="K15" i="10"/>
  <c r="K20" i="9"/>
  <c r="K20" i="11"/>
  <c r="K20" i="8"/>
  <c r="K20" i="10"/>
  <c r="K20" i="7"/>
  <c r="K16" i="9"/>
  <c r="K16" i="11"/>
  <c r="K16" i="7"/>
  <c r="K16" i="8"/>
  <c r="K16" i="10"/>
  <c r="K42" i="10"/>
  <c r="K42" i="9"/>
  <c r="K42" i="11"/>
  <c r="K42" i="8"/>
  <c r="K42" i="7"/>
  <c r="H3" i="4"/>
  <c r="L3" i="3" s="1"/>
  <c r="AD3" i="3" s="1"/>
  <c r="H3" i="22"/>
  <c r="M3" i="3" s="1"/>
  <c r="AE3" i="3" s="1"/>
  <c r="K36" i="12"/>
  <c r="K36" i="18"/>
  <c r="K36" i="14"/>
  <c r="K36" i="20"/>
  <c r="K36" i="16"/>
  <c r="K27" i="18"/>
  <c r="K27" i="20"/>
  <c r="K27" i="14"/>
  <c r="K27" i="16"/>
  <c r="K27" i="12"/>
  <c r="K8" i="18"/>
  <c r="K8" i="20"/>
  <c r="K8" i="12"/>
  <c r="K8" i="16"/>
  <c r="K8" i="14"/>
  <c r="K3" i="12"/>
  <c r="O3" i="12" s="1"/>
  <c r="P3" i="12" s="1"/>
  <c r="R3" i="12" s="1"/>
  <c r="L4" i="12" s="1"/>
  <c r="N4" i="12" s="1"/>
  <c r="K3" i="18"/>
  <c r="O3" i="18" s="1"/>
  <c r="K3" i="16"/>
  <c r="O3" i="16" s="1"/>
  <c r="K3" i="20"/>
  <c r="O3" i="20" s="1"/>
  <c r="P3" i="20" s="1"/>
  <c r="R3" i="20" s="1"/>
  <c r="L4" i="20" s="1"/>
  <c r="N4" i="20" s="1"/>
  <c r="K3" i="14"/>
  <c r="O3" i="14" s="1"/>
  <c r="K19" i="18"/>
  <c r="K19" i="20"/>
  <c r="K19" i="14"/>
  <c r="K19" i="16"/>
  <c r="K19" i="12"/>
  <c r="K4" i="12"/>
  <c r="K4" i="18"/>
  <c r="K4" i="14"/>
  <c r="K4" i="20"/>
  <c r="K4" i="16"/>
  <c r="K26" i="20"/>
  <c r="K26" i="14"/>
  <c r="K26" i="18"/>
  <c r="K26" i="16"/>
  <c r="K26" i="12"/>
  <c r="K16" i="18"/>
  <c r="K16" i="20"/>
  <c r="K16" i="12"/>
  <c r="K16" i="16"/>
  <c r="K16" i="14"/>
  <c r="K20" i="12"/>
  <c r="K20" i="18"/>
  <c r="K20" i="14"/>
  <c r="K20" i="20"/>
  <c r="K20" i="16"/>
  <c r="K9" i="14"/>
  <c r="K9" i="16"/>
  <c r="K9" i="20"/>
  <c r="K9" i="18"/>
  <c r="K9" i="12"/>
  <c r="K38" i="20"/>
  <c r="K38" i="12"/>
  <c r="K38" i="16"/>
  <c r="K38" i="14"/>
  <c r="K38" i="18"/>
  <c r="K33" i="14"/>
  <c r="K33" i="16"/>
  <c r="K33" i="20"/>
  <c r="K33" i="18"/>
  <c r="K33" i="12"/>
  <c r="K37" i="16"/>
  <c r="K37" i="12"/>
  <c r="K37" i="20"/>
  <c r="K37" i="18"/>
  <c r="K37" i="14"/>
  <c r="K6" i="20"/>
  <c r="K6" i="12"/>
  <c r="K6" i="18"/>
  <c r="K6" i="16"/>
  <c r="K6" i="14"/>
  <c r="K41" i="14"/>
  <c r="K41" i="16"/>
  <c r="K41" i="20"/>
  <c r="K41" i="18"/>
  <c r="K41" i="12"/>
  <c r="K30" i="20"/>
  <c r="K30" i="12"/>
  <c r="K30" i="16"/>
  <c r="K30" i="18"/>
  <c r="K30" i="14"/>
  <c r="K13" i="16"/>
  <c r="K13" i="12"/>
  <c r="K13" i="20"/>
  <c r="K13" i="18"/>
  <c r="K13" i="14"/>
  <c r="K25" i="14"/>
  <c r="K25" i="16"/>
  <c r="K25" i="18"/>
  <c r="K25" i="12"/>
  <c r="K25" i="20"/>
  <c r="K22" i="20"/>
  <c r="K22" i="12"/>
  <c r="K22" i="16"/>
  <c r="K22" i="14"/>
  <c r="K22" i="18"/>
  <c r="K29" i="16"/>
  <c r="K29" i="12"/>
  <c r="K29" i="18"/>
  <c r="K29" i="14"/>
  <c r="K29" i="20"/>
  <c r="K32" i="18"/>
  <c r="K32" i="20"/>
  <c r="K32" i="12"/>
  <c r="K32" i="16"/>
  <c r="K32" i="14"/>
  <c r="K15" i="18"/>
  <c r="K15" i="20"/>
  <c r="K15" i="12"/>
  <c r="K15" i="14"/>
  <c r="K15" i="16"/>
  <c r="K5" i="16"/>
  <c r="K5" i="12"/>
  <c r="K5" i="18"/>
  <c r="K5" i="14"/>
  <c r="K5" i="20"/>
  <c r="K24" i="18"/>
  <c r="K24" i="20"/>
  <c r="K24" i="12"/>
  <c r="K24" i="16"/>
  <c r="K24" i="14"/>
  <c r="K31" i="18"/>
  <c r="K31" i="20"/>
  <c r="K31" i="14"/>
  <c r="K31" i="12"/>
  <c r="K31" i="16"/>
  <c r="K7" i="18"/>
  <c r="K7" i="14"/>
  <c r="K7" i="20"/>
  <c r="K7" i="12"/>
  <c r="K7" i="16"/>
  <c r="K42" i="20"/>
  <c r="K42" i="14"/>
  <c r="K42" i="18"/>
  <c r="K42" i="16"/>
  <c r="K42" i="12"/>
  <c r="K23" i="18"/>
  <c r="K23" i="20"/>
  <c r="K23" i="12"/>
  <c r="K23" i="16"/>
  <c r="K23" i="14"/>
  <c r="K17" i="14"/>
  <c r="K17" i="20"/>
  <c r="K17" i="16"/>
  <c r="K17" i="18"/>
  <c r="K17" i="12"/>
  <c r="K12" i="12"/>
  <c r="K12" i="18"/>
  <c r="K12" i="14"/>
  <c r="K12" i="20"/>
  <c r="K12" i="16"/>
  <c r="K21" i="16"/>
  <c r="K21" i="12"/>
  <c r="K21" i="20"/>
  <c r="K21" i="18"/>
  <c r="K21" i="14"/>
  <c r="K34" i="20"/>
  <c r="K34" i="14"/>
  <c r="K34" i="18"/>
  <c r="K34" i="16"/>
  <c r="K34" i="12"/>
  <c r="K43" i="18"/>
  <c r="K43" i="20"/>
  <c r="K43" i="14"/>
  <c r="K43" i="16"/>
  <c r="K43" i="12"/>
  <c r="K14" i="20"/>
  <c r="K14" i="12"/>
  <c r="K14" i="18"/>
  <c r="K14" i="16"/>
  <c r="K14" i="14"/>
  <c r="K40" i="18"/>
  <c r="K40" i="20"/>
  <c r="K40" i="12"/>
  <c r="K40" i="16"/>
  <c r="K40" i="14"/>
  <c r="K28" i="12"/>
  <c r="K28" i="18"/>
  <c r="K28" i="14"/>
  <c r="K28" i="20"/>
  <c r="K28" i="16"/>
  <c r="K10" i="20"/>
  <c r="K10" i="14"/>
  <c r="K10" i="18"/>
  <c r="K10" i="16"/>
  <c r="K10" i="12"/>
  <c r="K35" i="18"/>
  <c r="K35" i="20"/>
  <c r="K35" i="14"/>
  <c r="K35" i="16"/>
  <c r="K35" i="12"/>
  <c r="K11" i="18"/>
  <c r="K11" i="20"/>
  <c r="K11" i="14"/>
  <c r="K11" i="16"/>
  <c r="K11" i="12"/>
  <c r="K18" i="20"/>
  <c r="K18" i="14"/>
  <c r="K18" i="18"/>
  <c r="K18" i="16"/>
  <c r="K18" i="12"/>
  <c r="K39" i="18"/>
  <c r="K39" i="20"/>
  <c r="K39" i="12"/>
  <c r="K39" i="14"/>
  <c r="K39" i="16"/>
  <c r="K24" i="17"/>
  <c r="K24" i="15"/>
  <c r="K24" i="19"/>
  <c r="K24" i="13"/>
  <c r="K24" i="21"/>
  <c r="K31" i="19"/>
  <c r="K31" i="15"/>
  <c r="K31" i="21"/>
  <c r="K31" i="17"/>
  <c r="K31" i="13"/>
  <c r="K32" i="17"/>
  <c r="K32" i="15"/>
  <c r="K32" i="19"/>
  <c r="K32" i="13"/>
  <c r="K32" i="21"/>
  <c r="K19" i="19"/>
  <c r="K19" i="13"/>
  <c r="K19" i="21"/>
  <c r="K19" i="15"/>
  <c r="K19" i="17"/>
  <c r="K38" i="21"/>
  <c r="K38" i="17"/>
  <c r="K38" i="15"/>
  <c r="K38" i="13"/>
  <c r="K38" i="19"/>
  <c r="K41" i="21"/>
  <c r="K41" i="13"/>
  <c r="K41" i="17"/>
  <c r="K41" i="15"/>
  <c r="K41" i="19"/>
  <c r="K6" i="15"/>
  <c r="K6" i="21"/>
  <c r="K6" i="17"/>
  <c r="K6" i="13"/>
  <c r="K6" i="19"/>
  <c r="K40" i="17"/>
  <c r="K40" i="13"/>
  <c r="K40" i="15"/>
  <c r="K40" i="19"/>
  <c r="K40" i="21"/>
  <c r="K27" i="19"/>
  <c r="K27" i="13"/>
  <c r="K27" i="21"/>
  <c r="K27" i="15"/>
  <c r="K27" i="17"/>
  <c r="K3" i="19"/>
  <c r="O3" i="19" s="1"/>
  <c r="K3" i="17"/>
  <c r="O3" i="17" s="1"/>
  <c r="K3" i="13"/>
  <c r="O3" i="13" s="1"/>
  <c r="Q3" i="13" s="1"/>
  <c r="S3" i="13" s="1"/>
  <c r="M3" i="23" s="1"/>
  <c r="K3" i="21"/>
  <c r="O3" i="21" s="1"/>
  <c r="Q3" i="21" s="1"/>
  <c r="S3" i="21" s="1"/>
  <c r="K3" i="15"/>
  <c r="O3" i="15" s="1"/>
  <c r="P3" i="15" s="1"/>
  <c r="R3" i="15" s="1"/>
  <c r="L4" i="15" s="1"/>
  <c r="N4" i="15" s="1"/>
  <c r="K16" i="17"/>
  <c r="K16" i="15"/>
  <c r="K16" i="19"/>
  <c r="K16" i="13"/>
  <c r="K16" i="21"/>
  <c r="K18" i="13"/>
  <c r="K18" i="21"/>
  <c r="K18" i="15"/>
  <c r="K18" i="17"/>
  <c r="K18" i="19"/>
  <c r="K21" i="21"/>
  <c r="K21" i="17"/>
  <c r="K21" i="19"/>
  <c r="K21" i="13"/>
  <c r="K21" i="15"/>
  <c r="K23" i="19"/>
  <c r="K23" i="15"/>
  <c r="K23" i="21"/>
  <c r="K23" i="17"/>
  <c r="K23" i="13"/>
  <c r="K5" i="21"/>
  <c r="K5" i="17"/>
  <c r="K5" i="19"/>
  <c r="K5" i="13"/>
  <c r="K5" i="15"/>
  <c r="K26" i="13"/>
  <c r="K26" i="21"/>
  <c r="K26" i="15"/>
  <c r="K26" i="17"/>
  <c r="K26" i="19"/>
  <c r="K4" i="17"/>
  <c r="K4" i="19"/>
  <c r="K4" i="13"/>
  <c r="K4" i="15"/>
  <c r="K4" i="21"/>
  <c r="K43" i="19"/>
  <c r="K43" i="13"/>
  <c r="K43" i="21"/>
  <c r="K43" i="15"/>
  <c r="K43" i="17"/>
  <c r="K10" i="13"/>
  <c r="K10" i="21"/>
  <c r="K10" i="15"/>
  <c r="K10" i="17"/>
  <c r="K10" i="19"/>
  <c r="K8" i="17"/>
  <c r="K8" i="15"/>
  <c r="K8" i="19"/>
  <c r="K8" i="21"/>
  <c r="K8" i="13"/>
  <c r="K33" i="21"/>
  <c r="K33" i="13"/>
  <c r="K33" i="17"/>
  <c r="K33" i="15"/>
  <c r="K33" i="19"/>
  <c r="K35" i="19"/>
  <c r="K35" i="13"/>
  <c r="K35" i="21"/>
  <c r="K35" i="15"/>
  <c r="K35" i="17"/>
  <c r="K34" i="13"/>
  <c r="K34" i="21"/>
  <c r="K34" i="15"/>
  <c r="K34" i="17"/>
  <c r="K34" i="19"/>
  <c r="K9" i="21"/>
  <c r="K9" i="13"/>
  <c r="K9" i="17"/>
  <c r="K9" i="15"/>
  <c r="K9" i="19"/>
  <c r="K29" i="21"/>
  <c r="K29" i="17"/>
  <c r="K29" i="19"/>
  <c r="K29" i="13"/>
  <c r="K29" i="15"/>
  <c r="K15" i="19"/>
  <c r="K15" i="15"/>
  <c r="K15" i="21"/>
  <c r="K15" i="17"/>
  <c r="K15" i="13"/>
  <c r="K20" i="17"/>
  <c r="K20" i="19"/>
  <c r="K20" i="13"/>
  <c r="K20" i="15"/>
  <c r="K20" i="21"/>
  <c r="K7" i="19"/>
  <c r="K7" i="15"/>
  <c r="K7" i="21"/>
  <c r="K7" i="17"/>
  <c r="K7" i="13"/>
  <c r="K39" i="19"/>
  <c r="K39" i="15"/>
  <c r="K39" i="21"/>
  <c r="K39" i="17"/>
  <c r="K39" i="13"/>
  <c r="K42" i="13"/>
  <c r="K42" i="21"/>
  <c r="K42" i="15"/>
  <c r="K42" i="17"/>
  <c r="K42" i="19"/>
  <c r="K11" i="19"/>
  <c r="K11" i="13"/>
  <c r="K11" i="21"/>
  <c r="K11" i="15"/>
  <c r="K11" i="17"/>
  <c r="K12" i="17"/>
  <c r="K12" i="19"/>
  <c r="K12" i="13"/>
  <c r="K12" i="15"/>
  <c r="K12" i="21"/>
  <c r="K17" i="21"/>
  <c r="K17" i="13"/>
  <c r="K17" i="17"/>
  <c r="K17" i="15"/>
  <c r="K17" i="19"/>
  <c r="K28" i="17"/>
  <c r="K28" i="19"/>
  <c r="K28" i="13"/>
  <c r="K28" i="15"/>
  <c r="K28" i="21"/>
  <c r="K30" i="21"/>
  <c r="K30" i="15"/>
  <c r="K30" i="17"/>
  <c r="K30" i="13"/>
  <c r="K30" i="19"/>
  <c r="K13" i="21"/>
  <c r="K13" i="17"/>
  <c r="K13" i="19"/>
  <c r="K13" i="13"/>
  <c r="K13" i="15"/>
  <c r="K14" i="21"/>
  <c r="K14" i="17"/>
  <c r="K14" i="13"/>
  <c r="K14" i="19"/>
  <c r="K14" i="15"/>
  <c r="K37" i="21"/>
  <c r="K37" i="17"/>
  <c r="K37" i="19"/>
  <c r="K37" i="13"/>
  <c r="K37" i="15"/>
  <c r="K22" i="15"/>
  <c r="K22" i="21"/>
  <c r="K22" i="17"/>
  <c r="K22" i="13"/>
  <c r="K22" i="19"/>
  <c r="K25" i="21"/>
  <c r="K25" i="13"/>
  <c r="K25" i="17"/>
  <c r="K25" i="15"/>
  <c r="K25" i="19"/>
  <c r="K36" i="17"/>
  <c r="K36" i="19"/>
  <c r="K36" i="13"/>
  <c r="K36" i="15"/>
  <c r="K36" i="21"/>
  <c r="N3" i="19"/>
  <c r="P3" i="18"/>
  <c r="R3" i="18" s="1"/>
  <c r="L4" i="18" s="1"/>
  <c r="Q3" i="18"/>
  <c r="S3" i="18" s="1"/>
  <c r="N3" i="17"/>
  <c r="N3" i="16"/>
  <c r="N3" i="14"/>
  <c r="O3" i="3" l="1"/>
  <c r="P3" i="3" s="1"/>
  <c r="Q3" i="8"/>
  <c r="S3" i="8" s="1"/>
  <c r="M4" i="8" s="1"/>
  <c r="Q3" i="7"/>
  <c r="S3" i="7" s="1"/>
  <c r="M4" i="7" s="1"/>
  <c r="P3" i="9"/>
  <c r="R3" i="9" s="1"/>
  <c r="L4" i="9" s="1"/>
  <c r="N4" i="9" s="1"/>
  <c r="Q3" i="10"/>
  <c r="S3" i="10" s="1"/>
  <c r="P3" i="4" s="1"/>
  <c r="P3" i="11"/>
  <c r="R3" i="11" s="1"/>
  <c r="L4" i="11" s="1"/>
  <c r="N4" i="11" s="1"/>
  <c r="Q3" i="20"/>
  <c r="S3" i="20" s="1"/>
  <c r="Q3" i="22" s="1"/>
  <c r="Q3" i="15"/>
  <c r="S3" i="15" s="1"/>
  <c r="M4" i="15" s="1"/>
  <c r="P3" i="13"/>
  <c r="R3" i="13" s="1"/>
  <c r="L4" i="13" s="1"/>
  <c r="N4" i="13" s="1"/>
  <c r="P3" i="21"/>
  <c r="R3" i="21" s="1"/>
  <c r="L4" i="21" s="1"/>
  <c r="N4" i="21" s="1"/>
  <c r="Q3" i="12"/>
  <c r="S3" i="12" s="1"/>
  <c r="M4" i="12" s="1"/>
  <c r="M4" i="13"/>
  <c r="C4" i="23" s="1"/>
  <c r="M4" i="21"/>
  <c r="Q3" i="23"/>
  <c r="M4" i="18"/>
  <c r="F4" i="22" s="1"/>
  <c r="P3" i="22"/>
  <c r="P3" i="19"/>
  <c r="R3" i="19" s="1"/>
  <c r="L4" i="19" s="1"/>
  <c r="Q3" i="19"/>
  <c r="S3" i="19" s="1"/>
  <c r="N4" i="18"/>
  <c r="P3" i="17"/>
  <c r="R3" i="17" s="1"/>
  <c r="L4" i="17" s="1"/>
  <c r="Q3" i="17"/>
  <c r="S3" i="17" s="1"/>
  <c r="P3" i="16"/>
  <c r="R3" i="16" s="1"/>
  <c r="L4" i="16" s="1"/>
  <c r="Q3" i="16"/>
  <c r="S3" i="16" s="1"/>
  <c r="P3" i="14"/>
  <c r="R3" i="14" s="1"/>
  <c r="L4" i="14" s="1"/>
  <c r="Q3" i="14"/>
  <c r="S3" i="14" s="1"/>
  <c r="M4" i="11"/>
  <c r="Q3" i="4"/>
  <c r="M4" i="9"/>
  <c r="E4" i="4" s="1"/>
  <c r="O3" i="4"/>
  <c r="N3" i="23" l="1"/>
  <c r="M4" i="20"/>
  <c r="O4" i="20" s="1"/>
  <c r="M3" i="4"/>
  <c r="M4" i="10"/>
  <c r="N3" i="4"/>
  <c r="M3" i="22"/>
  <c r="O4" i="18"/>
  <c r="P4" i="18" s="1"/>
  <c r="R4" i="18" s="1"/>
  <c r="L5" i="18" s="1"/>
  <c r="N5" i="18" s="1"/>
  <c r="O4" i="13"/>
  <c r="Q4" i="13" s="1"/>
  <c r="S4" i="13" s="1"/>
  <c r="M4" i="23" s="1"/>
  <c r="O4" i="21"/>
  <c r="G4" i="23"/>
  <c r="G4" i="22"/>
  <c r="M4" i="19"/>
  <c r="F4" i="23" s="1"/>
  <c r="P3" i="23"/>
  <c r="M4" i="17"/>
  <c r="E4" i="23" s="1"/>
  <c r="O3" i="23"/>
  <c r="O4" i="9"/>
  <c r="Q4" i="9" s="1"/>
  <c r="S4" i="9" s="1"/>
  <c r="O4" i="4" s="1"/>
  <c r="O4" i="15"/>
  <c r="D4" i="23"/>
  <c r="M4" i="14"/>
  <c r="D4" i="22" s="1"/>
  <c r="N3" i="22"/>
  <c r="O4" i="12"/>
  <c r="C4" i="22"/>
  <c r="M4" i="16"/>
  <c r="E4" i="22" s="1"/>
  <c r="O3" i="22"/>
  <c r="N4" i="19"/>
  <c r="Q4" i="18"/>
  <c r="S4" i="18" s="1"/>
  <c r="N4" i="17"/>
  <c r="N4" i="16"/>
  <c r="N4" i="14"/>
  <c r="O4" i="8"/>
  <c r="D4" i="4"/>
  <c r="O4" i="11"/>
  <c r="G4" i="4"/>
  <c r="O4" i="7"/>
  <c r="C4" i="4"/>
  <c r="R3" i="4" l="1"/>
  <c r="U3" i="3" s="1"/>
  <c r="O4" i="10"/>
  <c r="F4" i="4"/>
  <c r="H4" i="4" s="1"/>
  <c r="L4" i="3" s="1"/>
  <c r="AD4" i="3" s="1"/>
  <c r="M5" i="13"/>
  <c r="C5" i="23" s="1"/>
  <c r="P4" i="13"/>
  <c r="R4" i="13" s="1"/>
  <c r="L5" i="13" s="1"/>
  <c r="N5" i="13" s="1"/>
  <c r="O4" i="14"/>
  <c r="P4" i="14" s="1"/>
  <c r="R4" i="14" s="1"/>
  <c r="L5" i="14" s="1"/>
  <c r="O4" i="16"/>
  <c r="P4" i="16" s="1"/>
  <c r="R4" i="16" s="1"/>
  <c r="L5" i="16" s="1"/>
  <c r="N5" i="16" s="1"/>
  <c r="O4" i="19"/>
  <c r="P4" i="19" s="1"/>
  <c r="R4" i="19" s="1"/>
  <c r="L5" i="19" s="1"/>
  <c r="N5" i="19" s="1"/>
  <c r="O4" i="17"/>
  <c r="P4" i="17" s="1"/>
  <c r="R4" i="17" s="1"/>
  <c r="L5" i="17" s="1"/>
  <c r="N5" i="17" s="1"/>
  <c r="H4" i="22"/>
  <c r="M4" i="3" s="1"/>
  <c r="AE4" i="3" s="1"/>
  <c r="H4" i="23"/>
  <c r="N4" i="3" s="1"/>
  <c r="AF4" i="3" s="1"/>
  <c r="O5" i="13"/>
  <c r="P4" i="21"/>
  <c r="R4" i="21" s="1"/>
  <c r="L5" i="21" s="1"/>
  <c r="N5" i="21" s="1"/>
  <c r="Q4" i="21"/>
  <c r="S4" i="21" s="1"/>
  <c r="P4" i="20"/>
  <c r="R4" i="20" s="1"/>
  <c r="L5" i="20" s="1"/>
  <c r="N5" i="20" s="1"/>
  <c r="Q4" i="20"/>
  <c r="S4" i="20" s="1"/>
  <c r="R3" i="23"/>
  <c r="W3" i="3" s="1"/>
  <c r="M5" i="18"/>
  <c r="F5" i="22" s="1"/>
  <c r="P4" i="22"/>
  <c r="P4" i="9"/>
  <c r="R4" i="9" s="1"/>
  <c r="L5" i="9" s="1"/>
  <c r="N5" i="9" s="1"/>
  <c r="M5" i="9"/>
  <c r="O5" i="9" s="1"/>
  <c r="P4" i="15"/>
  <c r="R4" i="15" s="1"/>
  <c r="L5" i="15" s="1"/>
  <c r="N5" i="15" s="1"/>
  <c r="Q4" i="15"/>
  <c r="S4" i="15" s="1"/>
  <c r="R3" i="22"/>
  <c r="V3" i="3" s="1"/>
  <c r="P4" i="12"/>
  <c r="R4" i="12" s="1"/>
  <c r="L5" i="12" s="1"/>
  <c r="N5" i="12" s="1"/>
  <c r="Q4" i="12"/>
  <c r="S4" i="12" s="1"/>
  <c r="Q4" i="14"/>
  <c r="S4" i="14" s="1"/>
  <c r="P4" i="7"/>
  <c r="R4" i="7" s="1"/>
  <c r="L5" i="7" s="1"/>
  <c r="N5" i="7" s="1"/>
  <c r="Q4" i="7"/>
  <c r="S4" i="7" s="1"/>
  <c r="P4" i="11"/>
  <c r="R4" i="11" s="1"/>
  <c r="L5" i="11" s="1"/>
  <c r="N5" i="11" s="1"/>
  <c r="Q4" i="11"/>
  <c r="S4" i="11" s="1"/>
  <c r="Q4" i="8"/>
  <c r="S4" i="8" s="1"/>
  <c r="P4" i="8"/>
  <c r="R4" i="8" s="1"/>
  <c r="L5" i="8" s="1"/>
  <c r="N5" i="8" s="1"/>
  <c r="Q4" i="17" l="1"/>
  <c r="S4" i="17" s="1"/>
  <c r="Q4" i="16"/>
  <c r="S4" i="16" s="1"/>
  <c r="M5" i="16" s="1"/>
  <c r="E5" i="22" s="1"/>
  <c r="Q4" i="19"/>
  <c r="S4" i="19" s="1"/>
  <c r="Q4" i="10"/>
  <c r="S4" i="10" s="1"/>
  <c r="P4" i="10"/>
  <c r="R4" i="10" s="1"/>
  <c r="L5" i="10" s="1"/>
  <c r="N5" i="10" s="1"/>
  <c r="Q5" i="13"/>
  <c r="S5" i="13" s="1"/>
  <c r="M6" i="13" s="1"/>
  <c r="P5" i="13"/>
  <c r="R5" i="13" s="1"/>
  <c r="L6" i="13" s="1"/>
  <c r="N6" i="13" s="1"/>
  <c r="O5" i="18"/>
  <c r="Q5" i="18" s="1"/>
  <c r="S5" i="18" s="1"/>
  <c r="M6" i="18" s="1"/>
  <c r="O4" i="3"/>
  <c r="P4" i="3" s="1"/>
  <c r="X3" i="3"/>
  <c r="M5" i="21"/>
  <c r="Q4" i="23"/>
  <c r="M5" i="20"/>
  <c r="Q4" i="22"/>
  <c r="M5" i="19"/>
  <c r="F5" i="23" s="1"/>
  <c r="P4" i="23"/>
  <c r="M5" i="17"/>
  <c r="E5" i="23" s="1"/>
  <c r="O4" i="23"/>
  <c r="E5" i="4"/>
  <c r="M5" i="15"/>
  <c r="N4" i="23"/>
  <c r="M5" i="14"/>
  <c r="N4" i="22"/>
  <c r="M5" i="12"/>
  <c r="M4" i="22"/>
  <c r="N5" i="14"/>
  <c r="P5" i="9"/>
  <c r="R5" i="9" s="1"/>
  <c r="L6" i="9" s="1"/>
  <c r="N6" i="9" s="1"/>
  <c r="M5" i="8"/>
  <c r="N4" i="4"/>
  <c r="M5" i="11"/>
  <c r="Q4" i="4"/>
  <c r="M5" i="7"/>
  <c r="M4" i="4"/>
  <c r="Q5" i="9"/>
  <c r="S5" i="9" s="1"/>
  <c r="O4" i="22" l="1"/>
  <c r="P4" i="4"/>
  <c r="M5" i="10"/>
  <c r="M5" i="23"/>
  <c r="P5" i="22"/>
  <c r="P5" i="18"/>
  <c r="R5" i="18" s="1"/>
  <c r="L6" i="18" s="1"/>
  <c r="N6" i="18" s="1"/>
  <c r="F6" i="22"/>
  <c r="O6" i="18"/>
  <c r="O5" i="19"/>
  <c r="Q5" i="19" s="1"/>
  <c r="S5" i="19" s="1"/>
  <c r="P5" i="23" s="1"/>
  <c r="R4" i="22"/>
  <c r="V4" i="3" s="1"/>
  <c r="O5" i="17"/>
  <c r="Q5" i="17" s="1"/>
  <c r="S5" i="17" s="1"/>
  <c r="M6" i="17" s="1"/>
  <c r="E6" i="23" s="1"/>
  <c r="G5" i="23"/>
  <c r="O5" i="21"/>
  <c r="G5" i="22"/>
  <c r="O5" i="20"/>
  <c r="R4" i="23"/>
  <c r="W4" i="3" s="1"/>
  <c r="O5" i="16"/>
  <c r="Q5" i="16" s="1"/>
  <c r="S5" i="16" s="1"/>
  <c r="M6" i="16" s="1"/>
  <c r="E6" i="22" s="1"/>
  <c r="D5" i="23"/>
  <c r="O5" i="15"/>
  <c r="O5" i="14"/>
  <c r="P5" i="14" s="1"/>
  <c r="R5" i="14" s="1"/>
  <c r="L6" i="14" s="1"/>
  <c r="N6" i="14" s="1"/>
  <c r="D5" i="22"/>
  <c r="O6" i="13"/>
  <c r="P6" i="13" s="1"/>
  <c r="R6" i="13" s="1"/>
  <c r="L7" i="13" s="1"/>
  <c r="N7" i="13" s="1"/>
  <c r="C6" i="23"/>
  <c r="O5" i="12"/>
  <c r="C5" i="22"/>
  <c r="R4" i="4"/>
  <c r="U4" i="3" s="1"/>
  <c r="O5" i="7"/>
  <c r="C5" i="4"/>
  <c r="O5" i="8"/>
  <c r="D5" i="4"/>
  <c r="O5" i="11"/>
  <c r="G5" i="4"/>
  <c r="M6" i="9"/>
  <c r="E6" i="4" s="1"/>
  <c r="O5" i="4"/>
  <c r="P5" i="19" l="1"/>
  <c r="R5" i="19" s="1"/>
  <c r="L6" i="19" s="1"/>
  <c r="M6" i="19"/>
  <c r="F6" i="23" s="1"/>
  <c r="F5" i="4"/>
  <c r="O5" i="10"/>
  <c r="P6" i="18"/>
  <c r="R6" i="18" s="1"/>
  <c r="L7" i="18" s="1"/>
  <c r="N7" i="18" s="1"/>
  <c r="P5" i="16"/>
  <c r="R5" i="16" s="1"/>
  <c r="L6" i="16" s="1"/>
  <c r="N6" i="16" s="1"/>
  <c r="P5" i="17"/>
  <c r="R5" i="17" s="1"/>
  <c r="L6" i="17" s="1"/>
  <c r="N6" i="17" s="1"/>
  <c r="O5" i="23"/>
  <c r="O5" i="22"/>
  <c r="Q5" i="14"/>
  <c r="S5" i="14" s="1"/>
  <c r="M6" i="14" s="1"/>
  <c r="H5" i="22"/>
  <c r="M5" i="3" s="1"/>
  <c r="AE5" i="3" s="1"/>
  <c r="H5" i="23"/>
  <c r="N5" i="3" s="1"/>
  <c r="AF5" i="3" s="1"/>
  <c r="Q6" i="13"/>
  <c r="S6" i="13" s="1"/>
  <c r="M7" i="13" s="1"/>
  <c r="X4" i="3"/>
  <c r="Q5" i="21"/>
  <c r="S5" i="21" s="1"/>
  <c r="P5" i="21"/>
  <c r="R5" i="21" s="1"/>
  <c r="L6" i="21" s="1"/>
  <c r="N6" i="21" s="1"/>
  <c r="Q5" i="20"/>
  <c r="S5" i="20" s="1"/>
  <c r="P5" i="20"/>
  <c r="R5" i="20" s="1"/>
  <c r="L6" i="20" s="1"/>
  <c r="N6" i="20" s="1"/>
  <c r="O6" i="17"/>
  <c r="Q5" i="15"/>
  <c r="S5" i="15" s="1"/>
  <c r="P5" i="15"/>
  <c r="R5" i="15" s="1"/>
  <c r="L6" i="15" s="1"/>
  <c r="N6" i="15" s="1"/>
  <c r="Q5" i="12"/>
  <c r="S5" i="12" s="1"/>
  <c r="P5" i="12"/>
  <c r="R5" i="12" s="1"/>
  <c r="L6" i="12" s="1"/>
  <c r="N6" i="12" s="1"/>
  <c r="O6" i="16"/>
  <c r="N6" i="19"/>
  <c r="Q6" i="18"/>
  <c r="S6" i="18" s="1"/>
  <c r="O6" i="9"/>
  <c r="Q6" i="9" s="1"/>
  <c r="S6" i="9" s="1"/>
  <c r="O6" i="4" s="1"/>
  <c r="H5" i="4"/>
  <c r="L5" i="3" s="1"/>
  <c r="AD5" i="3" s="1"/>
  <c r="Q5" i="11"/>
  <c r="S5" i="11" s="1"/>
  <c r="P5" i="11"/>
  <c r="R5" i="11" s="1"/>
  <c r="L6" i="11" s="1"/>
  <c r="N6" i="11" s="1"/>
  <c r="Q5" i="8"/>
  <c r="S5" i="8" s="1"/>
  <c r="P5" i="8"/>
  <c r="R5" i="8" s="1"/>
  <c r="L6" i="8" s="1"/>
  <c r="N6" i="8" s="1"/>
  <c r="Q5" i="7"/>
  <c r="S5" i="7" s="1"/>
  <c r="P5" i="7"/>
  <c r="R5" i="7" s="1"/>
  <c r="L6" i="7" s="1"/>
  <c r="N6" i="7" s="1"/>
  <c r="O6" i="19" l="1"/>
  <c r="Q6" i="17"/>
  <c r="S6" i="17" s="1"/>
  <c r="O6" i="23" s="1"/>
  <c r="P5" i="10"/>
  <c r="R5" i="10" s="1"/>
  <c r="L6" i="10" s="1"/>
  <c r="N6" i="10" s="1"/>
  <c r="Q5" i="10"/>
  <c r="S5" i="10" s="1"/>
  <c r="Q6" i="16"/>
  <c r="S6" i="16" s="1"/>
  <c r="M7" i="16" s="1"/>
  <c r="E7" i="22" s="1"/>
  <c r="P6" i="19"/>
  <c r="R6" i="19" s="1"/>
  <c r="L7" i="19" s="1"/>
  <c r="N7" i="19" s="1"/>
  <c r="D6" i="22"/>
  <c r="O6" i="14"/>
  <c r="Q6" i="14" s="1"/>
  <c r="S6" i="14" s="1"/>
  <c r="M7" i="14" s="1"/>
  <c r="N5" i="22"/>
  <c r="M6" i="23"/>
  <c r="P6" i="17"/>
  <c r="R6" i="17" s="1"/>
  <c r="L7" i="17" s="1"/>
  <c r="N7" i="17" s="1"/>
  <c r="M6" i="21"/>
  <c r="Q5" i="23"/>
  <c r="M6" i="20"/>
  <c r="Q5" i="22"/>
  <c r="M7" i="18"/>
  <c r="F7" i="22" s="1"/>
  <c r="P6" i="22"/>
  <c r="P6" i="16"/>
  <c r="R6" i="16" s="1"/>
  <c r="L7" i="16" s="1"/>
  <c r="N7" i="16" s="1"/>
  <c r="M6" i="15"/>
  <c r="N5" i="23"/>
  <c r="O7" i="13"/>
  <c r="C7" i="23"/>
  <c r="M6" i="12"/>
  <c r="M5" i="22"/>
  <c r="Q6" i="19"/>
  <c r="S6" i="19" s="1"/>
  <c r="O5" i="3"/>
  <c r="P5" i="3" s="1"/>
  <c r="P6" i="9"/>
  <c r="R6" i="9" s="1"/>
  <c r="L7" i="9" s="1"/>
  <c r="N7" i="9" s="1"/>
  <c r="M7" i="9"/>
  <c r="E7" i="4" s="1"/>
  <c r="M6" i="11"/>
  <c r="Q5" i="4"/>
  <c r="M6" i="7"/>
  <c r="M5" i="4"/>
  <c r="M6" i="8"/>
  <c r="N5" i="4"/>
  <c r="M7" i="17" l="1"/>
  <c r="E7" i="23" s="1"/>
  <c r="P5" i="4"/>
  <c r="M6" i="10"/>
  <c r="O6" i="22"/>
  <c r="P6" i="14"/>
  <c r="R6" i="14" s="1"/>
  <c r="L7" i="14" s="1"/>
  <c r="N7" i="14" s="1"/>
  <c r="N6" i="22"/>
  <c r="D7" i="22"/>
  <c r="O7" i="14"/>
  <c r="O7" i="18"/>
  <c r="Q7" i="18" s="1"/>
  <c r="S7" i="18" s="1"/>
  <c r="M8" i="18" s="1"/>
  <c r="R5" i="22"/>
  <c r="V5" i="3" s="1"/>
  <c r="R5" i="23"/>
  <c r="W5" i="3" s="1"/>
  <c r="G6" i="23"/>
  <c r="O6" i="21"/>
  <c r="G6" i="22"/>
  <c r="O6" i="20"/>
  <c r="M7" i="19"/>
  <c r="P6" i="23"/>
  <c r="O6" i="15"/>
  <c r="D6" i="23"/>
  <c r="P7" i="13"/>
  <c r="R7" i="13" s="1"/>
  <c r="L8" i="13" s="1"/>
  <c r="N8" i="13" s="1"/>
  <c r="Q7" i="13"/>
  <c r="S7" i="13" s="1"/>
  <c r="C6" i="22"/>
  <c r="O6" i="12"/>
  <c r="O7" i="16"/>
  <c r="Q7" i="16" s="1"/>
  <c r="S7" i="16" s="1"/>
  <c r="O7" i="9"/>
  <c r="P7" i="9" s="1"/>
  <c r="R7" i="9" s="1"/>
  <c r="L8" i="9" s="1"/>
  <c r="N8" i="9" s="1"/>
  <c r="R5" i="4"/>
  <c r="U5" i="3" s="1"/>
  <c r="O6" i="7"/>
  <c r="C6" i="4"/>
  <c r="G6" i="4"/>
  <c r="O6" i="11"/>
  <c r="O6" i="8"/>
  <c r="D6" i="4"/>
  <c r="O7" i="17" l="1"/>
  <c r="Q7" i="17" s="1"/>
  <c r="S7" i="17" s="1"/>
  <c r="O6" i="10"/>
  <c r="F6" i="4"/>
  <c r="H6" i="4" s="1"/>
  <c r="L6" i="3" s="1"/>
  <c r="AD6" i="3" s="1"/>
  <c r="F8" i="22"/>
  <c r="O8" i="18"/>
  <c r="P7" i="18"/>
  <c r="R7" i="18" s="1"/>
  <c r="L8" i="18" s="1"/>
  <c r="N8" i="18" s="1"/>
  <c r="P7" i="22"/>
  <c r="P7" i="14"/>
  <c r="R7" i="14" s="1"/>
  <c r="L8" i="14" s="1"/>
  <c r="N8" i="14" s="1"/>
  <c r="X5" i="3"/>
  <c r="H6" i="22"/>
  <c r="M6" i="3" s="1"/>
  <c r="AE6" i="3" s="1"/>
  <c r="H6" i="23"/>
  <c r="N6" i="3" s="1"/>
  <c r="AF6" i="3" s="1"/>
  <c r="Q6" i="21"/>
  <c r="S6" i="21" s="1"/>
  <c r="P6" i="21"/>
  <c r="R6" i="21" s="1"/>
  <c r="L7" i="21" s="1"/>
  <c r="N7" i="21" s="1"/>
  <c r="Q6" i="20"/>
  <c r="S6" i="20" s="1"/>
  <c r="P6" i="20"/>
  <c r="R6" i="20" s="1"/>
  <c r="L7" i="20" s="1"/>
  <c r="N7" i="20" s="1"/>
  <c r="O7" i="19"/>
  <c r="F7" i="23"/>
  <c r="P7" i="17"/>
  <c r="R7" i="17" s="1"/>
  <c r="L8" i="17" s="1"/>
  <c r="N8" i="17" s="1"/>
  <c r="P7" i="16"/>
  <c r="R7" i="16" s="1"/>
  <c r="L8" i="16" s="1"/>
  <c r="N8" i="16" s="1"/>
  <c r="Q6" i="15"/>
  <c r="S6" i="15" s="1"/>
  <c r="P6" i="15"/>
  <c r="R6" i="15" s="1"/>
  <c r="L7" i="15" s="1"/>
  <c r="N7" i="15" s="1"/>
  <c r="M8" i="13"/>
  <c r="M7" i="23"/>
  <c r="Q6" i="12"/>
  <c r="S6" i="12" s="1"/>
  <c r="P6" i="12"/>
  <c r="R6" i="12" s="1"/>
  <c r="L7" i="12" s="1"/>
  <c r="N7" i="12" s="1"/>
  <c r="M8" i="16"/>
  <c r="O7" i="22"/>
  <c r="Q7" i="14"/>
  <c r="S7" i="14" s="1"/>
  <c r="Q7" i="9"/>
  <c r="S7" i="9" s="1"/>
  <c r="Q6" i="11"/>
  <c r="S6" i="11" s="1"/>
  <c r="P6" i="11"/>
  <c r="R6" i="11" s="1"/>
  <c r="L7" i="11" s="1"/>
  <c r="N7" i="11" s="1"/>
  <c r="Q6" i="8"/>
  <c r="S6" i="8" s="1"/>
  <c r="P6" i="8"/>
  <c r="R6" i="8" s="1"/>
  <c r="L7" i="8" s="1"/>
  <c r="N7" i="8" s="1"/>
  <c r="Q6" i="7"/>
  <c r="S6" i="7" s="1"/>
  <c r="P6" i="7"/>
  <c r="R6" i="7" s="1"/>
  <c r="L7" i="7" s="1"/>
  <c r="N7" i="7" s="1"/>
  <c r="P6" i="10" l="1"/>
  <c r="R6" i="10" s="1"/>
  <c r="L7" i="10" s="1"/>
  <c r="N7" i="10" s="1"/>
  <c r="Q6" i="10"/>
  <c r="S6" i="10" s="1"/>
  <c r="P8" i="18"/>
  <c r="R8" i="18" s="1"/>
  <c r="L9" i="18" s="1"/>
  <c r="N9" i="18" s="1"/>
  <c r="M7" i="21"/>
  <c r="Q6" i="23"/>
  <c r="M7" i="20"/>
  <c r="Q6" i="22"/>
  <c r="Q7" i="19"/>
  <c r="S7" i="19" s="1"/>
  <c r="P7" i="19"/>
  <c r="R7" i="19" s="1"/>
  <c r="L8" i="19" s="1"/>
  <c r="N8" i="19" s="1"/>
  <c r="M8" i="17"/>
  <c r="O7" i="23"/>
  <c r="M7" i="15"/>
  <c r="N6" i="23"/>
  <c r="M8" i="14"/>
  <c r="N7" i="22"/>
  <c r="C8" i="23"/>
  <c r="O8" i="13"/>
  <c r="M7" i="12"/>
  <c r="M6" i="22"/>
  <c r="E8" i="22"/>
  <c r="O8" i="16"/>
  <c r="P8" i="16" s="1"/>
  <c r="R8" i="16" s="1"/>
  <c r="L9" i="16" s="1"/>
  <c r="N9" i="16" s="1"/>
  <c r="Q8" i="18"/>
  <c r="S8" i="18" s="1"/>
  <c r="M8" i="9"/>
  <c r="O7" i="4"/>
  <c r="M7" i="7"/>
  <c r="M6" i="4"/>
  <c r="O6" i="3"/>
  <c r="P6" i="3" s="1"/>
  <c r="M7" i="8"/>
  <c r="N6" i="4"/>
  <c r="M7" i="11"/>
  <c r="Q6" i="4"/>
  <c r="R6" i="23" l="1"/>
  <c r="W6" i="3" s="1"/>
  <c r="R6" i="22"/>
  <c r="V6" i="3" s="1"/>
  <c r="P6" i="4"/>
  <c r="M7" i="10"/>
  <c r="O7" i="21"/>
  <c r="G7" i="23"/>
  <c r="G7" i="22"/>
  <c r="O7" i="20"/>
  <c r="M8" i="19"/>
  <c r="P7" i="23"/>
  <c r="M9" i="18"/>
  <c r="P8" i="22"/>
  <c r="O8" i="17"/>
  <c r="E8" i="23"/>
  <c r="O7" i="15"/>
  <c r="D7" i="23"/>
  <c r="O8" i="14"/>
  <c r="D8" i="22"/>
  <c r="Q8" i="13"/>
  <c r="S8" i="13" s="1"/>
  <c r="P8" i="13"/>
  <c r="R8" i="13" s="1"/>
  <c r="L9" i="13" s="1"/>
  <c r="N9" i="13" s="1"/>
  <c r="C7" i="22"/>
  <c r="O7" i="12"/>
  <c r="Q8" i="16"/>
  <c r="S8" i="16" s="1"/>
  <c r="E8" i="4"/>
  <c r="O8" i="9"/>
  <c r="G7" i="4"/>
  <c r="O7" i="11"/>
  <c r="R6" i="4"/>
  <c r="U6" i="3" s="1"/>
  <c r="O7" i="7"/>
  <c r="C7" i="4"/>
  <c r="D7" i="4"/>
  <c r="O7" i="8"/>
  <c r="X6" i="3" l="1"/>
  <c r="F7" i="4"/>
  <c r="H7" i="4" s="1"/>
  <c r="L7" i="3" s="1"/>
  <c r="AD7" i="3" s="1"/>
  <c r="O7" i="10"/>
  <c r="H7" i="22"/>
  <c r="M7" i="3" s="1"/>
  <c r="AE7" i="3" s="1"/>
  <c r="H7" i="23"/>
  <c r="N7" i="3" s="1"/>
  <c r="AF7" i="3" s="1"/>
  <c r="Q7" i="21"/>
  <c r="S7" i="21" s="1"/>
  <c r="P7" i="21"/>
  <c r="R7" i="21" s="1"/>
  <c r="L8" i="21" s="1"/>
  <c r="N8" i="21" s="1"/>
  <c r="Q7" i="20"/>
  <c r="S7" i="20" s="1"/>
  <c r="P7" i="20"/>
  <c r="R7" i="20" s="1"/>
  <c r="L8" i="20" s="1"/>
  <c r="N8" i="20" s="1"/>
  <c r="F8" i="23"/>
  <c r="O8" i="19"/>
  <c r="O9" i="18"/>
  <c r="F9" i="22"/>
  <c r="Q8" i="17"/>
  <c r="S8" i="17" s="1"/>
  <c r="P8" i="17"/>
  <c r="R8" i="17" s="1"/>
  <c r="L9" i="17" s="1"/>
  <c r="N9" i="17" s="1"/>
  <c r="Q7" i="15"/>
  <c r="S7" i="15" s="1"/>
  <c r="P7" i="15"/>
  <c r="R7" i="15" s="1"/>
  <c r="L8" i="15" s="1"/>
  <c r="N8" i="15" s="1"/>
  <c r="P8" i="14"/>
  <c r="R8" i="14" s="1"/>
  <c r="L9" i="14" s="1"/>
  <c r="N9" i="14" s="1"/>
  <c r="Q8" i="14"/>
  <c r="S8" i="14" s="1"/>
  <c r="M9" i="13"/>
  <c r="M8" i="23"/>
  <c r="Q7" i="12"/>
  <c r="S7" i="12" s="1"/>
  <c r="P7" i="12"/>
  <c r="R7" i="12" s="1"/>
  <c r="L8" i="12" s="1"/>
  <c r="N8" i="12" s="1"/>
  <c r="M9" i="16"/>
  <c r="O8" i="22"/>
  <c r="P8" i="9"/>
  <c r="R8" i="9" s="1"/>
  <c r="L9" i="9" s="1"/>
  <c r="N9" i="9" s="1"/>
  <c r="Q8" i="9"/>
  <c r="S8" i="9" s="1"/>
  <c r="Q7" i="11"/>
  <c r="S7" i="11" s="1"/>
  <c r="P7" i="11"/>
  <c r="R7" i="11" s="1"/>
  <c r="L8" i="11" s="1"/>
  <c r="N8" i="11" s="1"/>
  <c r="Q7" i="7"/>
  <c r="S7" i="7" s="1"/>
  <c r="P7" i="7"/>
  <c r="R7" i="7" s="1"/>
  <c r="L8" i="7" s="1"/>
  <c r="N8" i="7" s="1"/>
  <c r="Q7" i="8"/>
  <c r="S7" i="8" s="1"/>
  <c r="P7" i="8"/>
  <c r="R7" i="8" s="1"/>
  <c r="L8" i="8" s="1"/>
  <c r="N8" i="8" s="1"/>
  <c r="Q7" i="10" l="1"/>
  <c r="S7" i="10" s="1"/>
  <c r="P7" i="10"/>
  <c r="R7" i="10" s="1"/>
  <c r="L8" i="10" s="1"/>
  <c r="N8" i="10" s="1"/>
  <c r="M8" i="21"/>
  <c r="Q7" i="23"/>
  <c r="M8" i="20"/>
  <c r="Q7" i="22"/>
  <c r="Q8" i="19"/>
  <c r="S8" i="19" s="1"/>
  <c r="P8" i="19"/>
  <c r="R8" i="19" s="1"/>
  <c r="L9" i="19" s="1"/>
  <c r="N9" i="19" s="1"/>
  <c r="P9" i="18"/>
  <c r="R9" i="18" s="1"/>
  <c r="L10" i="18" s="1"/>
  <c r="N10" i="18" s="1"/>
  <c r="Q9" i="18"/>
  <c r="S9" i="18" s="1"/>
  <c r="M9" i="17"/>
  <c r="O8" i="23"/>
  <c r="M8" i="15"/>
  <c r="N7" i="23"/>
  <c r="M9" i="14"/>
  <c r="N8" i="22"/>
  <c r="C9" i="23"/>
  <c r="O9" i="13"/>
  <c r="M8" i="12"/>
  <c r="M7" i="22"/>
  <c r="E9" i="22"/>
  <c r="O9" i="16"/>
  <c r="M9" i="9"/>
  <c r="O8" i="4"/>
  <c r="M8" i="11"/>
  <c r="Q7" i="4"/>
  <c r="M8" i="8"/>
  <c r="N7" i="4"/>
  <c r="M8" i="7"/>
  <c r="M7" i="4"/>
  <c r="O7" i="3"/>
  <c r="P7" i="3" s="1"/>
  <c r="P7" i="4" l="1"/>
  <c r="M8" i="10"/>
  <c r="R7" i="22"/>
  <c r="V7" i="3" s="1"/>
  <c r="R7" i="23"/>
  <c r="W7" i="3" s="1"/>
  <c r="O8" i="21"/>
  <c r="G8" i="23"/>
  <c r="G8" i="22"/>
  <c r="O8" i="20"/>
  <c r="M9" i="19"/>
  <c r="P8" i="23"/>
  <c r="M10" i="18"/>
  <c r="P9" i="22"/>
  <c r="O9" i="17"/>
  <c r="E9" i="23"/>
  <c r="O8" i="15"/>
  <c r="D8" i="23"/>
  <c r="O9" i="14"/>
  <c r="D9" i="22"/>
  <c r="Q9" i="13"/>
  <c r="S9" i="13" s="1"/>
  <c r="P9" i="13"/>
  <c r="R9" i="13" s="1"/>
  <c r="L10" i="13" s="1"/>
  <c r="N10" i="13" s="1"/>
  <c r="O8" i="12"/>
  <c r="C8" i="22"/>
  <c r="Q9" i="16"/>
  <c r="S9" i="16" s="1"/>
  <c r="P9" i="16"/>
  <c r="R9" i="16" s="1"/>
  <c r="L10" i="16" s="1"/>
  <c r="N10" i="16" s="1"/>
  <c r="R7" i="4"/>
  <c r="U7" i="3" s="1"/>
  <c r="O9" i="9"/>
  <c r="E9" i="4"/>
  <c r="O8" i="7"/>
  <c r="C8" i="4"/>
  <c r="D8" i="4"/>
  <c r="O8" i="8"/>
  <c r="G8" i="4"/>
  <c r="O8" i="11"/>
  <c r="O8" i="10" l="1"/>
  <c r="F8" i="4"/>
  <c r="H8" i="4" s="1"/>
  <c r="L8" i="3" s="1"/>
  <c r="AD8" i="3" s="1"/>
  <c r="H8" i="23"/>
  <c r="N8" i="3" s="1"/>
  <c r="AF8" i="3" s="1"/>
  <c r="X7" i="3"/>
  <c r="H8" i="22"/>
  <c r="M8" i="3" s="1"/>
  <c r="AE8" i="3" s="1"/>
  <c r="Q8" i="21"/>
  <c r="S8" i="21" s="1"/>
  <c r="P8" i="21"/>
  <c r="R8" i="21" s="1"/>
  <c r="L9" i="21" s="1"/>
  <c r="N9" i="21" s="1"/>
  <c r="Q8" i="20"/>
  <c r="S8" i="20" s="1"/>
  <c r="P8" i="20"/>
  <c r="R8" i="20" s="1"/>
  <c r="L9" i="20" s="1"/>
  <c r="N9" i="20" s="1"/>
  <c r="F9" i="23"/>
  <c r="O9" i="19"/>
  <c r="F10" i="22"/>
  <c r="O10" i="18"/>
  <c r="Q9" i="17"/>
  <c r="S9" i="17" s="1"/>
  <c r="P9" i="17"/>
  <c r="R9" i="17" s="1"/>
  <c r="L10" i="17" s="1"/>
  <c r="N10" i="17" s="1"/>
  <c r="Q8" i="15"/>
  <c r="S8" i="15" s="1"/>
  <c r="P8" i="15"/>
  <c r="R8" i="15" s="1"/>
  <c r="L9" i="15" s="1"/>
  <c r="N9" i="15" s="1"/>
  <c r="Q9" i="14"/>
  <c r="S9" i="14" s="1"/>
  <c r="P9" i="14"/>
  <c r="R9" i="14" s="1"/>
  <c r="L10" i="14" s="1"/>
  <c r="N10" i="14" s="1"/>
  <c r="M10" i="13"/>
  <c r="M9" i="23"/>
  <c r="Q8" i="12"/>
  <c r="S8" i="12" s="1"/>
  <c r="P8" i="12"/>
  <c r="R8" i="12" s="1"/>
  <c r="L9" i="12" s="1"/>
  <c r="N9" i="12" s="1"/>
  <c r="M10" i="16"/>
  <c r="O9" i="22"/>
  <c r="P9" i="9"/>
  <c r="R9" i="9" s="1"/>
  <c r="L10" i="9" s="1"/>
  <c r="N10" i="9" s="1"/>
  <c r="Q9" i="9"/>
  <c r="S9" i="9" s="1"/>
  <c r="Q8" i="8"/>
  <c r="S8" i="8" s="1"/>
  <c r="P8" i="8"/>
  <c r="R8" i="8" s="1"/>
  <c r="L9" i="8" s="1"/>
  <c r="N9" i="8" s="1"/>
  <c r="Q8" i="7"/>
  <c r="S8" i="7" s="1"/>
  <c r="P8" i="7"/>
  <c r="R8" i="7" s="1"/>
  <c r="L9" i="7" s="1"/>
  <c r="N9" i="7" s="1"/>
  <c r="Q8" i="11"/>
  <c r="S8" i="11" s="1"/>
  <c r="P8" i="11"/>
  <c r="R8" i="11" s="1"/>
  <c r="L9" i="11" s="1"/>
  <c r="N9" i="11" s="1"/>
  <c r="Q8" i="10" l="1"/>
  <c r="S8" i="10" s="1"/>
  <c r="P8" i="10"/>
  <c r="R8" i="10" s="1"/>
  <c r="L9" i="10" s="1"/>
  <c r="N9" i="10" s="1"/>
  <c r="O8" i="3"/>
  <c r="P8" i="3" s="1"/>
  <c r="M9" i="21"/>
  <c r="Q8" i="23"/>
  <c r="M9" i="20"/>
  <c r="Q8" i="22"/>
  <c r="Q9" i="19"/>
  <c r="S9" i="19" s="1"/>
  <c r="P9" i="19"/>
  <c r="R9" i="19" s="1"/>
  <c r="L10" i="19" s="1"/>
  <c r="N10" i="19" s="1"/>
  <c r="Q10" i="18"/>
  <c r="S10" i="18" s="1"/>
  <c r="P10" i="18"/>
  <c r="R10" i="18" s="1"/>
  <c r="L11" i="18" s="1"/>
  <c r="N11" i="18" s="1"/>
  <c r="M10" i="17"/>
  <c r="O9" i="23"/>
  <c r="M9" i="15"/>
  <c r="N8" i="23"/>
  <c r="M10" i="14"/>
  <c r="N9" i="22"/>
  <c r="O10" i="13"/>
  <c r="C10" i="23"/>
  <c r="M9" i="12"/>
  <c r="M8" i="22"/>
  <c r="E10" i="22"/>
  <c r="O10" i="16"/>
  <c r="O9" i="4"/>
  <c r="M10" i="9"/>
  <c r="M9" i="7"/>
  <c r="M8" i="4"/>
  <c r="M9" i="11"/>
  <c r="Q8" i="4"/>
  <c r="M9" i="8"/>
  <c r="N8" i="4"/>
  <c r="P8" i="4" l="1"/>
  <c r="M9" i="10"/>
  <c r="R8" i="23"/>
  <c r="W8" i="3" s="1"/>
  <c r="G9" i="23"/>
  <c r="O9" i="21"/>
  <c r="G9" i="22"/>
  <c r="O9" i="20"/>
  <c r="R8" i="22"/>
  <c r="V8" i="3" s="1"/>
  <c r="M10" i="19"/>
  <c r="P9" i="23"/>
  <c r="M11" i="18"/>
  <c r="P10" i="22"/>
  <c r="E10" i="23"/>
  <c r="O10" i="17"/>
  <c r="D9" i="23"/>
  <c r="O9" i="15"/>
  <c r="D10" i="22"/>
  <c r="O10" i="14"/>
  <c r="Q10" i="13"/>
  <c r="S10" i="13" s="1"/>
  <c r="P10" i="13"/>
  <c r="R10" i="13" s="1"/>
  <c r="L11" i="13" s="1"/>
  <c r="N11" i="13" s="1"/>
  <c r="O9" i="12"/>
  <c r="C9" i="22"/>
  <c r="H9" i="22" s="1"/>
  <c r="M9" i="3" s="1"/>
  <c r="AE9" i="3" s="1"/>
  <c r="Q10" i="16"/>
  <c r="S10" i="16" s="1"/>
  <c r="P10" i="16"/>
  <c r="R10" i="16" s="1"/>
  <c r="L11" i="16" s="1"/>
  <c r="N11" i="16" s="1"/>
  <c r="O10" i="9"/>
  <c r="E10" i="4"/>
  <c r="G9" i="4"/>
  <c r="O9" i="11"/>
  <c r="O9" i="8"/>
  <c r="D9" i="4"/>
  <c r="R8" i="4"/>
  <c r="U8" i="3" s="1"/>
  <c r="O9" i="7"/>
  <c r="C9" i="4"/>
  <c r="O9" i="10" l="1"/>
  <c r="F9" i="4"/>
  <c r="X8" i="3"/>
  <c r="H9" i="23"/>
  <c r="N9" i="3" s="1"/>
  <c r="AF9" i="3" s="1"/>
  <c r="Q9" i="21"/>
  <c r="S9" i="21" s="1"/>
  <c r="P9" i="21"/>
  <c r="R9" i="21" s="1"/>
  <c r="L10" i="21" s="1"/>
  <c r="N10" i="21" s="1"/>
  <c r="Q9" i="20"/>
  <c r="S9" i="20" s="1"/>
  <c r="M10" i="20" s="1"/>
  <c r="P9" i="20"/>
  <c r="R9" i="20" s="1"/>
  <c r="L10" i="20" s="1"/>
  <c r="N10" i="20" s="1"/>
  <c r="F10" i="23"/>
  <c r="O10" i="19"/>
  <c r="F11" i="22"/>
  <c r="O11" i="18"/>
  <c r="Q10" i="17"/>
  <c r="S10" i="17" s="1"/>
  <c r="P10" i="17"/>
  <c r="R10" i="17" s="1"/>
  <c r="L11" i="17" s="1"/>
  <c r="N11" i="17" s="1"/>
  <c r="Q9" i="15"/>
  <c r="S9" i="15" s="1"/>
  <c r="P9" i="15"/>
  <c r="R9" i="15" s="1"/>
  <c r="L10" i="15" s="1"/>
  <c r="N10" i="15" s="1"/>
  <c r="Q10" i="14"/>
  <c r="S10" i="14" s="1"/>
  <c r="P10" i="14"/>
  <c r="R10" i="14" s="1"/>
  <c r="L11" i="14" s="1"/>
  <c r="N11" i="14" s="1"/>
  <c r="M11" i="13"/>
  <c r="M10" i="23"/>
  <c r="Q9" i="12"/>
  <c r="S9" i="12" s="1"/>
  <c r="P9" i="12"/>
  <c r="R9" i="12" s="1"/>
  <c r="L10" i="12" s="1"/>
  <c r="N10" i="12" s="1"/>
  <c r="M11" i="16"/>
  <c r="O10" i="22"/>
  <c r="Q10" i="9"/>
  <c r="S10" i="9" s="1"/>
  <c r="P10" i="9"/>
  <c r="R10" i="9" s="1"/>
  <c r="L11" i="9" s="1"/>
  <c r="N11" i="9" s="1"/>
  <c r="H9" i="4"/>
  <c r="L9" i="3" s="1"/>
  <c r="AD9" i="3" s="1"/>
  <c r="Q9" i="11"/>
  <c r="S9" i="11" s="1"/>
  <c r="P9" i="11"/>
  <c r="R9" i="11" s="1"/>
  <c r="L10" i="11" s="1"/>
  <c r="N10" i="11" s="1"/>
  <c r="Q9" i="7"/>
  <c r="S9" i="7" s="1"/>
  <c r="P9" i="7"/>
  <c r="R9" i="7" s="1"/>
  <c r="L10" i="7" s="1"/>
  <c r="N10" i="7" s="1"/>
  <c r="Q9" i="8"/>
  <c r="S9" i="8" s="1"/>
  <c r="P9" i="8"/>
  <c r="R9" i="8" s="1"/>
  <c r="L10" i="8" s="1"/>
  <c r="N10" i="8" s="1"/>
  <c r="Q9" i="10" l="1"/>
  <c r="S9" i="10" s="1"/>
  <c r="P9" i="10"/>
  <c r="R9" i="10" s="1"/>
  <c r="L10" i="10" s="1"/>
  <c r="N10" i="10" s="1"/>
  <c r="O9" i="3"/>
  <c r="P9" i="3" s="1"/>
  <c r="M10" i="21"/>
  <c r="Q9" i="23"/>
  <c r="Q9" i="22"/>
  <c r="Q10" i="19"/>
  <c r="S10" i="19" s="1"/>
  <c r="P10" i="19"/>
  <c r="R10" i="19" s="1"/>
  <c r="L11" i="19" s="1"/>
  <c r="N11" i="19" s="1"/>
  <c r="Q11" i="18"/>
  <c r="S11" i="18" s="1"/>
  <c r="P11" i="18"/>
  <c r="R11" i="18" s="1"/>
  <c r="L12" i="18" s="1"/>
  <c r="N12" i="18" s="1"/>
  <c r="M11" i="17"/>
  <c r="O10" i="23"/>
  <c r="M10" i="15"/>
  <c r="N9" i="23"/>
  <c r="M11" i="14"/>
  <c r="N10" i="22"/>
  <c r="C11" i="23"/>
  <c r="O11" i="13"/>
  <c r="M10" i="12"/>
  <c r="M9" i="22"/>
  <c r="O11" i="16"/>
  <c r="E11" i="22"/>
  <c r="O10" i="4"/>
  <c r="M11" i="9"/>
  <c r="M10" i="8"/>
  <c r="N9" i="4"/>
  <c r="M10" i="7"/>
  <c r="M9" i="4"/>
  <c r="M10" i="11"/>
  <c r="Q9" i="4"/>
  <c r="P9" i="4" l="1"/>
  <c r="M10" i="10"/>
  <c r="R9" i="23"/>
  <c r="W9" i="3" s="1"/>
  <c r="G10" i="23"/>
  <c r="O10" i="21"/>
  <c r="G10" i="22"/>
  <c r="O10" i="20"/>
  <c r="R9" i="22"/>
  <c r="V9" i="3" s="1"/>
  <c r="M11" i="19"/>
  <c r="P10" i="23"/>
  <c r="M12" i="18"/>
  <c r="P11" i="22"/>
  <c r="E11" i="23"/>
  <c r="O11" i="17"/>
  <c r="D10" i="23"/>
  <c r="O10" i="15"/>
  <c r="D11" i="22"/>
  <c r="O11" i="14"/>
  <c r="Q11" i="13"/>
  <c r="S11" i="13" s="1"/>
  <c r="P11" i="13"/>
  <c r="R11" i="13" s="1"/>
  <c r="L12" i="13" s="1"/>
  <c r="N12" i="13" s="1"/>
  <c r="O10" i="12"/>
  <c r="C10" i="22"/>
  <c r="H10" i="22" s="1"/>
  <c r="M10" i="3" s="1"/>
  <c r="AE10" i="3" s="1"/>
  <c r="Q11" i="16"/>
  <c r="S11" i="16" s="1"/>
  <c r="P11" i="16"/>
  <c r="R11" i="16" s="1"/>
  <c r="L12" i="16" s="1"/>
  <c r="N12" i="16" s="1"/>
  <c r="E11" i="4"/>
  <c r="O11" i="9"/>
  <c r="G10" i="4"/>
  <c r="O10" i="11"/>
  <c r="R9" i="4"/>
  <c r="U9" i="3" s="1"/>
  <c r="C10" i="4"/>
  <c r="O10" i="7"/>
  <c r="D10" i="4"/>
  <c r="O10" i="8"/>
  <c r="F10" i="4" l="1"/>
  <c r="H10" i="4" s="1"/>
  <c r="L10" i="3" s="1"/>
  <c r="O10" i="10"/>
  <c r="H10" i="23"/>
  <c r="N10" i="3" s="1"/>
  <c r="AF10" i="3" s="1"/>
  <c r="X9" i="3"/>
  <c r="Q10" i="21"/>
  <c r="S10" i="21" s="1"/>
  <c r="P10" i="21"/>
  <c r="R10" i="21" s="1"/>
  <c r="L11" i="21" s="1"/>
  <c r="N11" i="21" s="1"/>
  <c r="Q10" i="20"/>
  <c r="S10" i="20" s="1"/>
  <c r="P10" i="20"/>
  <c r="R10" i="20" s="1"/>
  <c r="L11" i="20" s="1"/>
  <c r="N11" i="20" s="1"/>
  <c r="O11" i="19"/>
  <c r="F11" i="23"/>
  <c r="O12" i="18"/>
  <c r="F12" i="22"/>
  <c r="Q11" i="17"/>
  <c r="S11" i="17" s="1"/>
  <c r="P11" i="17"/>
  <c r="R11" i="17" s="1"/>
  <c r="L12" i="17" s="1"/>
  <c r="N12" i="17" s="1"/>
  <c r="Q10" i="15"/>
  <c r="S10" i="15" s="1"/>
  <c r="P10" i="15"/>
  <c r="R10" i="15" s="1"/>
  <c r="L11" i="15" s="1"/>
  <c r="N11" i="15" s="1"/>
  <c r="Q11" i="14"/>
  <c r="S11" i="14" s="1"/>
  <c r="P11" i="14"/>
  <c r="R11" i="14" s="1"/>
  <c r="L12" i="14" s="1"/>
  <c r="N12" i="14" s="1"/>
  <c r="M12" i="13"/>
  <c r="M11" i="23"/>
  <c r="Q10" i="12"/>
  <c r="S10" i="12" s="1"/>
  <c r="P10" i="12"/>
  <c r="R10" i="12" s="1"/>
  <c r="L11" i="12" s="1"/>
  <c r="N11" i="12" s="1"/>
  <c r="M12" i="16"/>
  <c r="O11" i="22"/>
  <c r="Q11" i="9"/>
  <c r="S11" i="9" s="1"/>
  <c r="P11" i="9"/>
  <c r="R11" i="9" s="1"/>
  <c r="L12" i="9" s="1"/>
  <c r="N12" i="9" s="1"/>
  <c r="Q10" i="11"/>
  <c r="S10" i="11" s="1"/>
  <c r="P10" i="11"/>
  <c r="R10" i="11" s="1"/>
  <c r="L11" i="11" s="1"/>
  <c r="N11" i="11" s="1"/>
  <c r="Q10" i="8"/>
  <c r="S10" i="8" s="1"/>
  <c r="P10" i="8"/>
  <c r="R10" i="8" s="1"/>
  <c r="L11" i="8" s="1"/>
  <c r="N11" i="8" s="1"/>
  <c r="Q10" i="7"/>
  <c r="S10" i="7" s="1"/>
  <c r="P10" i="7"/>
  <c r="R10" i="7" s="1"/>
  <c r="L11" i="7" s="1"/>
  <c r="N11" i="7" s="1"/>
  <c r="Q10" i="10" l="1"/>
  <c r="S10" i="10" s="1"/>
  <c r="P10" i="10"/>
  <c r="R10" i="10" s="1"/>
  <c r="L11" i="10" s="1"/>
  <c r="N11" i="10" s="1"/>
  <c r="O10" i="3"/>
  <c r="P10" i="3" s="1"/>
  <c r="AD10" i="3"/>
  <c r="M11" i="21"/>
  <c r="Q10" i="23"/>
  <c r="M11" i="20"/>
  <c r="Q10" i="22"/>
  <c r="Q11" i="19"/>
  <c r="S11" i="19" s="1"/>
  <c r="P11" i="19"/>
  <c r="R11" i="19" s="1"/>
  <c r="L12" i="19" s="1"/>
  <c r="N12" i="19" s="1"/>
  <c r="Q12" i="18"/>
  <c r="S12" i="18" s="1"/>
  <c r="P12" i="18"/>
  <c r="R12" i="18" s="1"/>
  <c r="L13" i="18" s="1"/>
  <c r="N13" i="18" s="1"/>
  <c r="M12" i="17"/>
  <c r="O11" i="23"/>
  <c r="M11" i="15"/>
  <c r="N10" i="23"/>
  <c r="M12" i="14"/>
  <c r="N11" i="22"/>
  <c r="C12" i="23"/>
  <c r="O12" i="13"/>
  <c r="M11" i="12"/>
  <c r="M10" i="22"/>
  <c r="E12" i="22"/>
  <c r="O12" i="16"/>
  <c r="O11" i="4"/>
  <c r="M12" i="9"/>
  <c r="M11" i="8"/>
  <c r="N10" i="4"/>
  <c r="M11" i="7"/>
  <c r="M10" i="4"/>
  <c r="M11" i="11"/>
  <c r="Q10" i="4"/>
  <c r="P10" i="4" l="1"/>
  <c r="M11" i="10"/>
  <c r="R10" i="23"/>
  <c r="W10" i="3" s="1"/>
  <c r="O11" i="21"/>
  <c r="G11" i="23"/>
  <c r="O11" i="20"/>
  <c r="G11" i="22"/>
  <c r="R10" i="22"/>
  <c r="V10" i="3" s="1"/>
  <c r="M12" i="19"/>
  <c r="P11" i="23"/>
  <c r="M13" i="18"/>
  <c r="P12" i="22"/>
  <c r="E12" i="23"/>
  <c r="O12" i="17"/>
  <c r="D11" i="23"/>
  <c r="O11" i="15"/>
  <c r="O12" i="14"/>
  <c r="D12" i="22"/>
  <c r="Q12" i="13"/>
  <c r="S12" i="13" s="1"/>
  <c r="P12" i="13"/>
  <c r="R12" i="13" s="1"/>
  <c r="L13" i="13" s="1"/>
  <c r="N13" i="13" s="1"/>
  <c r="O11" i="12"/>
  <c r="C11" i="22"/>
  <c r="Q12" i="16"/>
  <c r="S12" i="16" s="1"/>
  <c r="P12" i="16"/>
  <c r="R12" i="16" s="1"/>
  <c r="L13" i="16" s="1"/>
  <c r="N13" i="16" s="1"/>
  <c r="R10" i="4"/>
  <c r="U10" i="3" s="1"/>
  <c r="O12" i="9"/>
  <c r="E12" i="4"/>
  <c r="C11" i="4"/>
  <c r="O11" i="7"/>
  <c r="G11" i="4"/>
  <c r="O11" i="11"/>
  <c r="D11" i="4"/>
  <c r="O11" i="8"/>
  <c r="O11" i="10" l="1"/>
  <c r="F11" i="4"/>
  <c r="H11" i="22"/>
  <c r="M11" i="3" s="1"/>
  <c r="AE11" i="3" s="1"/>
  <c r="H11" i="23"/>
  <c r="N11" i="3" s="1"/>
  <c r="AF11" i="3" s="1"/>
  <c r="Q11" i="21"/>
  <c r="S11" i="21" s="1"/>
  <c r="P11" i="21"/>
  <c r="R11" i="21" s="1"/>
  <c r="L12" i="21" s="1"/>
  <c r="N12" i="21" s="1"/>
  <c r="X10" i="3"/>
  <c r="Q11" i="20"/>
  <c r="S11" i="20" s="1"/>
  <c r="P11" i="20"/>
  <c r="R11" i="20" s="1"/>
  <c r="L12" i="20" s="1"/>
  <c r="N12" i="20" s="1"/>
  <c r="O12" i="19"/>
  <c r="F12" i="23"/>
  <c r="O13" i="18"/>
  <c r="F13" i="22"/>
  <c r="Q12" i="17"/>
  <c r="S12" i="17" s="1"/>
  <c r="P12" i="17"/>
  <c r="R12" i="17" s="1"/>
  <c r="L13" i="17" s="1"/>
  <c r="N13" i="17" s="1"/>
  <c r="Q11" i="15"/>
  <c r="S11" i="15" s="1"/>
  <c r="P11" i="15"/>
  <c r="R11" i="15" s="1"/>
  <c r="L12" i="15" s="1"/>
  <c r="N12" i="15" s="1"/>
  <c r="Q12" i="14"/>
  <c r="S12" i="14" s="1"/>
  <c r="P12" i="14"/>
  <c r="R12" i="14" s="1"/>
  <c r="L13" i="14" s="1"/>
  <c r="N13" i="14" s="1"/>
  <c r="M13" i="13"/>
  <c r="M12" i="23"/>
  <c r="Q11" i="12"/>
  <c r="S11" i="12" s="1"/>
  <c r="P11" i="12"/>
  <c r="R11" i="12" s="1"/>
  <c r="L12" i="12" s="1"/>
  <c r="N12" i="12" s="1"/>
  <c r="M13" i="16"/>
  <c r="O12" i="22"/>
  <c r="Q12" i="9"/>
  <c r="S12" i="9" s="1"/>
  <c r="P12" i="9"/>
  <c r="R12" i="9" s="1"/>
  <c r="L13" i="9" s="1"/>
  <c r="N13" i="9" s="1"/>
  <c r="Q11" i="8"/>
  <c r="S11" i="8" s="1"/>
  <c r="P11" i="8"/>
  <c r="R11" i="8" s="1"/>
  <c r="L12" i="8" s="1"/>
  <c r="N12" i="8" s="1"/>
  <c r="Q11" i="7"/>
  <c r="S11" i="7" s="1"/>
  <c r="P11" i="7"/>
  <c r="R11" i="7" s="1"/>
  <c r="L12" i="7" s="1"/>
  <c r="N12" i="7" s="1"/>
  <c r="Q11" i="11"/>
  <c r="S11" i="11" s="1"/>
  <c r="P11" i="11"/>
  <c r="R11" i="11" s="1"/>
  <c r="L12" i="11" s="1"/>
  <c r="N12" i="11" s="1"/>
  <c r="H11" i="4"/>
  <c r="L11" i="3" s="1"/>
  <c r="AD11" i="3" s="1"/>
  <c r="Q11" i="10" l="1"/>
  <c r="S11" i="10" s="1"/>
  <c r="P11" i="10"/>
  <c r="R11" i="10" s="1"/>
  <c r="L12" i="10" s="1"/>
  <c r="N12" i="10" s="1"/>
  <c r="M12" i="21"/>
  <c r="Q11" i="23"/>
  <c r="M12" i="20"/>
  <c r="Q11" i="22"/>
  <c r="Q12" i="19"/>
  <c r="S12" i="19" s="1"/>
  <c r="P12" i="19"/>
  <c r="R12" i="19" s="1"/>
  <c r="L13" i="19" s="1"/>
  <c r="N13" i="19" s="1"/>
  <c r="Q13" i="18"/>
  <c r="S13" i="18" s="1"/>
  <c r="P13" i="18"/>
  <c r="R13" i="18" s="1"/>
  <c r="L14" i="18" s="1"/>
  <c r="N14" i="18" s="1"/>
  <c r="M13" i="17"/>
  <c r="O12" i="23"/>
  <c r="M12" i="15"/>
  <c r="N11" i="23"/>
  <c r="M13" i="14"/>
  <c r="N12" i="22"/>
  <c r="C13" i="23"/>
  <c r="O13" i="13"/>
  <c r="M12" i="12"/>
  <c r="M11" i="22"/>
  <c r="E13" i="22"/>
  <c r="O13" i="16"/>
  <c r="O12" i="4"/>
  <c r="M13" i="9"/>
  <c r="M12" i="8"/>
  <c r="N11" i="4"/>
  <c r="O11" i="3"/>
  <c r="P11" i="3" s="1"/>
  <c r="M12" i="7"/>
  <c r="M11" i="4"/>
  <c r="M12" i="11"/>
  <c r="Q11" i="4"/>
  <c r="P11" i="4" l="1"/>
  <c r="R11" i="4" s="1"/>
  <c r="U11" i="3" s="1"/>
  <c r="M12" i="10"/>
  <c r="R11" i="23"/>
  <c r="W11" i="3" s="1"/>
  <c r="O12" i="21"/>
  <c r="G12" i="23"/>
  <c r="G12" i="22"/>
  <c r="O12" i="20"/>
  <c r="R11" i="22"/>
  <c r="V11" i="3" s="1"/>
  <c r="M13" i="19"/>
  <c r="P12" i="23"/>
  <c r="M14" i="18"/>
  <c r="P13" i="22"/>
  <c r="E13" i="23"/>
  <c r="O13" i="17"/>
  <c r="D12" i="23"/>
  <c r="O12" i="15"/>
  <c r="D13" i="22"/>
  <c r="O13" i="14"/>
  <c r="Q13" i="13"/>
  <c r="S13" i="13" s="1"/>
  <c r="P13" i="13"/>
  <c r="R13" i="13" s="1"/>
  <c r="L14" i="13" s="1"/>
  <c r="N14" i="13" s="1"/>
  <c r="O12" i="12"/>
  <c r="C12" i="22"/>
  <c r="Q13" i="16"/>
  <c r="S13" i="16" s="1"/>
  <c r="P13" i="16"/>
  <c r="R13" i="16" s="1"/>
  <c r="L14" i="16" s="1"/>
  <c r="N14" i="16" s="1"/>
  <c r="O13" i="9"/>
  <c r="E13" i="4"/>
  <c r="G12" i="4"/>
  <c r="O12" i="11"/>
  <c r="C12" i="4"/>
  <c r="O12" i="7"/>
  <c r="O12" i="8"/>
  <c r="D12" i="4"/>
  <c r="F12" i="4" l="1"/>
  <c r="O12" i="10"/>
  <c r="H12" i="23"/>
  <c r="N12" i="3" s="1"/>
  <c r="AF12" i="3" s="1"/>
  <c r="H12" i="22"/>
  <c r="M12" i="3" s="1"/>
  <c r="AE12" i="3" s="1"/>
  <c r="Q12" i="21"/>
  <c r="S12" i="21" s="1"/>
  <c r="P12" i="21"/>
  <c r="R12" i="21" s="1"/>
  <c r="L13" i="21" s="1"/>
  <c r="N13" i="21" s="1"/>
  <c r="Q12" i="20"/>
  <c r="S12" i="20" s="1"/>
  <c r="P12" i="20"/>
  <c r="R12" i="20" s="1"/>
  <c r="L13" i="20" s="1"/>
  <c r="N13" i="20" s="1"/>
  <c r="X11" i="3"/>
  <c r="O13" i="19"/>
  <c r="F13" i="23"/>
  <c r="F14" i="22"/>
  <c r="O14" i="18"/>
  <c r="Q13" i="17"/>
  <c r="S13" i="17" s="1"/>
  <c r="P13" i="17"/>
  <c r="R13" i="17" s="1"/>
  <c r="L14" i="17" s="1"/>
  <c r="N14" i="17" s="1"/>
  <c r="Q12" i="15"/>
  <c r="S12" i="15" s="1"/>
  <c r="P12" i="15"/>
  <c r="R12" i="15" s="1"/>
  <c r="L13" i="15" s="1"/>
  <c r="N13" i="15" s="1"/>
  <c r="Q13" i="14"/>
  <c r="S13" i="14" s="1"/>
  <c r="P13" i="14"/>
  <c r="R13" i="14" s="1"/>
  <c r="L14" i="14" s="1"/>
  <c r="N14" i="14" s="1"/>
  <c r="M14" i="13"/>
  <c r="M13" i="23"/>
  <c r="Q12" i="12"/>
  <c r="S12" i="12" s="1"/>
  <c r="P12" i="12"/>
  <c r="R12" i="12" s="1"/>
  <c r="L13" i="12" s="1"/>
  <c r="N13" i="12" s="1"/>
  <c r="M14" i="16"/>
  <c r="O13" i="22"/>
  <c r="P13" i="9"/>
  <c r="R13" i="9" s="1"/>
  <c r="L14" i="9" s="1"/>
  <c r="N14" i="9" s="1"/>
  <c r="Q13" i="9"/>
  <c r="S13" i="9" s="1"/>
  <c r="H12" i="4"/>
  <c r="L12" i="3" s="1"/>
  <c r="Q12" i="11"/>
  <c r="S12" i="11" s="1"/>
  <c r="P12" i="11"/>
  <c r="R12" i="11" s="1"/>
  <c r="L13" i="11" s="1"/>
  <c r="N13" i="11" s="1"/>
  <c r="Q12" i="8"/>
  <c r="S12" i="8" s="1"/>
  <c r="P12" i="8"/>
  <c r="R12" i="8" s="1"/>
  <c r="L13" i="8" s="1"/>
  <c r="N13" i="8" s="1"/>
  <c r="Q12" i="7"/>
  <c r="S12" i="7" s="1"/>
  <c r="P12" i="7"/>
  <c r="R12" i="7" s="1"/>
  <c r="L13" i="7" s="1"/>
  <c r="N13" i="7" s="1"/>
  <c r="Q12" i="10" l="1"/>
  <c r="S12" i="10" s="1"/>
  <c r="P12" i="10"/>
  <c r="R12" i="10" s="1"/>
  <c r="L13" i="10" s="1"/>
  <c r="N13" i="10" s="1"/>
  <c r="O12" i="3"/>
  <c r="P12" i="3" s="1"/>
  <c r="AD12" i="3"/>
  <c r="M13" i="21"/>
  <c r="Q12" i="23"/>
  <c r="M13" i="20"/>
  <c r="Q12" i="22"/>
  <c r="Q13" i="19"/>
  <c r="S13" i="19" s="1"/>
  <c r="P13" i="19"/>
  <c r="R13" i="19" s="1"/>
  <c r="L14" i="19" s="1"/>
  <c r="N14" i="19" s="1"/>
  <c r="Q14" i="18"/>
  <c r="S14" i="18" s="1"/>
  <c r="P14" i="18"/>
  <c r="R14" i="18" s="1"/>
  <c r="L15" i="18" s="1"/>
  <c r="N15" i="18" s="1"/>
  <c r="M14" i="17"/>
  <c r="O13" i="23"/>
  <c r="M13" i="15"/>
  <c r="N12" i="23"/>
  <c r="M14" i="14"/>
  <c r="N13" i="22"/>
  <c r="C14" i="23"/>
  <c r="O14" i="13"/>
  <c r="M13" i="12"/>
  <c r="M12" i="22"/>
  <c r="O14" i="16"/>
  <c r="E14" i="22"/>
  <c r="O13" i="4"/>
  <c r="M14" i="9"/>
  <c r="M13" i="11"/>
  <c r="Q12" i="4"/>
  <c r="M13" i="8"/>
  <c r="N12" i="4"/>
  <c r="M13" i="7"/>
  <c r="M12" i="4"/>
  <c r="P12" i="4" l="1"/>
  <c r="M13" i="10"/>
  <c r="R12" i="22"/>
  <c r="V12" i="3" s="1"/>
  <c r="R12" i="23"/>
  <c r="W12" i="3" s="1"/>
  <c r="O13" i="21"/>
  <c r="G13" i="23"/>
  <c r="O13" i="20"/>
  <c r="G13" i="22"/>
  <c r="M14" i="19"/>
  <c r="P13" i="23"/>
  <c r="M15" i="18"/>
  <c r="P14" i="22"/>
  <c r="O14" i="17"/>
  <c r="E14" i="23"/>
  <c r="O13" i="15"/>
  <c r="D13" i="23"/>
  <c r="D14" i="22"/>
  <c r="O14" i="14"/>
  <c r="Q14" i="13"/>
  <c r="S14" i="13" s="1"/>
  <c r="P14" i="13"/>
  <c r="R14" i="13" s="1"/>
  <c r="L15" i="13" s="1"/>
  <c r="N15" i="13" s="1"/>
  <c r="O13" i="12"/>
  <c r="C13" i="22"/>
  <c r="Q14" i="16"/>
  <c r="S14" i="16" s="1"/>
  <c r="P14" i="16"/>
  <c r="R14" i="16" s="1"/>
  <c r="L15" i="16" s="1"/>
  <c r="N15" i="16" s="1"/>
  <c r="E14" i="4"/>
  <c r="O14" i="9"/>
  <c r="R12" i="4"/>
  <c r="U12" i="3" s="1"/>
  <c r="O13" i="7"/>
  <c r="C13" i="4"/>
  <c r="O13" i="8"/>
  <c r="D13" i="4"/>
  <c r="G13" i="4"/>
  <c r="O13" i="11"/>
  <c r="F13" i="4" l="1"/>
  <c r="O13" i="10"/>
  <c r="H13" i="22"/>
  <c r="M13" i="3" s="1"/>
  <c r="AE13" i="3" s="1"/>
  <c r="X12" i="3"/>
  <c r="H13" i="23"/>
  <c r="N13" i="3" s="1"/>
  <c r="AF13" i="3" s="1"/>
  <c r="Q13" i="21"/>
  <c r="S13" i="21" s="1"/>
  <c r="P13" i="21"/>
  <c r="R13" i="21" s="1"/>
  <c r="L14" i="21" s="1"/>
  <c r="N14" i="21" s="1"/>
  <c r="Q13" i="20"/>
  <c r="S13" i="20" s="1"/>
  <c r="P13" i="20"/>
  <c r="R13" i="20" s="1"/>
  <c r="L14" i="20" s="1"/>
  <c r="N14" i="20" s="1"/>
  <c r="O14" i="19"/>
  <c r="F14" i="23"/>
  <c r="F15" i="22"/>
  <c r="O15" i="18"/>
  <c r="Q14" i="17"/>
  <c r="S14" i="17" s="1"/>
  <c r="P14" i="17"/>
  <c r="R14" i="17" s="1"/>
  <c r="L15" i="17" s="1"/>
  <c r="N15" i="17" s="1"/>
  <c r="Q13" i="15"/>
  <c r="S13" i="15" s="1"/>
  <c r="P13" i="15"/>
  <c r="R13" i="15" s="1"/>
  <c r="L14" i="15" s="1"/>
  <c r="N14" i="15" s="1"/>
  <c r="Q14" i="14"/>
  <c r="S14" i="14" s="1"/>
  <c r="P14" i="14"/>
  <c r="R14" i="14" s="1"/>
  <c r="L15" i="14" s="1"/>
  <c r="N15" i="14" s="1"/>
  <c r="M15" i="13"/>
  <c r="M14" i="23"/>
  <c r="Q13" i="12"/>
  <c r="S13" i="12" s="1"/>
  <c r="P13" i="12"/>
  <c r="R13" i="12" s="1"/>
  <c r="L14" i="12" s="1"/>
  <c r="N14" i="12" s="1"/>
  <c r="M15" i="16"/>
  <c r="O14" i="22"/>
  <c r="Q14" i="9"/>
  <c r="S14" i="9" s="1"/>
  <c r="P14" i="9"/>
  <c r="R14" i="9" s="1"/>
  <c r="L15" i="9" s="1"/>
  <c r="N15" i="9" s="1"/>
  <c r="Q13" i="8"/>
  <c r="S13" i="8" s="1"/>
  <c r="P13" i="8"/>
  <c r="R13" i="8" s="1"/>
  <c r="L14" i="8" s="1"/>
  <c r="N14" i="8" s="1"/>
  <c r="H13" i="4"/>
  <c r="L13" i="3" s="1"/>
  <c r="AD13" i="3" s="1"/>
  <c r="Q13" i="11"/>
  <c r="S13" i="11" s="1"/>
  <c r="P13" i="11"/>
  <c r="R13" i="11" s="1"/>
  <c r="L14" i="11" s="1"/>
  <c r="N14" i="11" s="1"/>
  <c r="Q13" i="7"/>
  <c r="S13" i="7" s="1"/>
  <c r="P13" i="7"/>
  <c r="R13" i="7" s="1"/>
  <c r="L14" i="7" s="1"/>
  <c r="N14" i="7" s="1"/>
  <c r="Q13" i="10" l="1"/>
  <c r="S13" i="10" s="1"/>
  <c r="P13" i="10"/>
  <c r="R13" i="10" s="1"/>
  <c r="L14" i="10" s="1"/>
  <c r="N14" i="10" s="1"/>
  <c r="M14" i="21"/>
  <c r="Q13" i="23"/>
  <c r="M14" i="20"/>
  <c r="Q13" i="22"/>
  <c r="Q14" i="19"/>
  <c r="S14" i="19" s="1"/>
  <c r="P14" i="19"/>
  <c r="R14" i="19" s="1"/>
  <c r="L15" i="19" s="1"/>
  <c r="N15" i="19" s="1"/>
  <c r="Q15" i="18"/>
  <c r="S15" i="18" s="1"/>
  <c r="P15" i="18"/>
  <c r="R15" i="18" s="1"/>
  <c r="L16" i="18" s="1"/>
  <c r="N16" i="18" s="1"/>
  <c r="M15" i="17"/>
  <c r="O14" i="23"/>
  <c r="M14" i="15"/>
  <c r="N13" i="23"/>
  <c r="M15" i="14"/>
  <c r="N14" i="22"/>
  <c r="C15" i="23"/>
  <c r="O15" i="13"/>
  <c r="M14" i="12"/>
  <c r="M13" i="22"/>
  <c r="O15" i="16"/>
  <c r="E15" i="22"/>
  <c r="O14" i="4"/>
  <c r="M15" i="9"/>
  <c r="O13" i="3"/>
  <c r="P13" i="3" s="1"/>
  <c r="M14" i="7"/>
  <c r="M13" i="4"/>
  <c r="M14" i="8"/>
  <c r="N13" i="4"/>
  <c r="M14" i="11"/>
  <c r="Q13" i="4"/>
  <c r="P13" i="4" l="1"/>
  <c r="M14" i="10"/>
  <c r="R13" i="23"/>
  <c r="W13" i="3" s="1"/>
  <c r="O14" i="21"/>
  <c r="G14" i="23"/>
  <c r="O14" i="20"/>
  <c r="G14" i="22"/>
  <c r="R13" i="22"/>
  <c r="V13" i="3" s="1"/>
  <c r="M15" i="19"/>
  <c r="P14" i="23"/>
  <c r="M16" i="18"/>
  <c r="P15" i="22"/>
  <c r="O15" i="17"/>
  <c r="E15" i="23"/>
  <c r="O14" i="15"/>
  <c r="D14" i="23"/>
  <c r="O15" i="14"/>
  <c r="D15" i="22"/>
  <c r="Q15" i="13"/>
  <c r="S15" i="13" s="1"/>
  <c r="P15" i="13"/>
  <c r="R15" i="13" s="1"/>
  <c r="L16" i="13" s="1"/>
  <c r="N16" i="13" s="1"/>
  <c r="C14" i="22"/>
  <c r="O14" i="12"/>
  <c r="Q15" i="16"/>
  <c r="S15" i="16" s="1"/>
  <c r="P15" i="16"/>
  <c r="R15" i="16" s="1"/>
  <c r="L16" i="16" s="1"/>
  <c r="N16" i="16" s="1"/>
  <c r="O15" i="9"/>
  <c r="E15" i="4"/>
  <c r="D14" i="4"/>
  <c r="O14" i="8"/>
  <c r="R13" i="4"/>
  <c r="U13" i="3" s="1"/>
  <c r="C14" i="4"/>
  <c r="O14" i="7"/>
  <c r="O14" i="11"/>
  <c r="G14" i="4"/>
  <c r="O14" i="10" l="1"/>
  <c r="F14" i="4"/>
  <c r="H14" i="22"/>
  <c r="M14" i="3" s="1"/>
  <c r="AE14" i="3" s="1"/>
  <c r="H14" i="23"/>
  <c r="N14" i="3" s="1"/>
  <c r="AF14" i="3" s="1"/>
  <c r="Q14" i="21"/>
  <c r="S14" i="21" s="1"/>
  <c r="P14" i="21"/>
  <c r="R14" i="21" s="1"/>
  <c r="L15" i="21" s="1"/>
  <c r="N15" i="21" s="1"/>
  <c r="X13" i="3"/>
  <c r="Q14" i="20"/>
  <c r="S14" i="20" s="1"/>
  <c r="P14" i="20"/>
  <c r="R14" i="20" s="1"/>
  <c r="L15" i="20" s="1"/>
  <c r="N15" i="20" s="1"/>
  <c r="F15" i="23"/>
  <c r="O15" i="19"/>
  <c r="F16" i="22"/>
  <c r="O16" i="18"/>
  <c r="Q15" i="17"/>
  <c r="S15" i="17" s="1"/>
  <c r="P15" i="17"/>
  <c r="R15" i="17" s="1"/>
  <c r="L16" i="17" s="1"/>
  <c r="N16" i="17" s="1"/>
  <c r="Q14" i="15"/>
  <c r="S14" i="15" s="1"/>
  <c r="P14" i="15"/>
  <c r="R14" i="15" s="1"/>
  <c r="L15" i="15" s="1"/>
  <c r="N15" i="15" s="1"/>
  <c r="Q15" i="14"/>
  <c r="S15" i="14" s="1"/>
  <c r="P15" i="14"/>
  <c r="R15" i="14" s="1"/>
  <c r="L16" i="14" s="1"/>
  <c r="N16" i="14" s="1"/>
  <c r="M16" i="13"/>
  <c r="M15" i="23"/>
  <c r="Q14" i="12"/>
  <c r="S14" i="12" s="1"/>
  <c r="P14" i="12"/>
  <c r="R14" i="12" s="1"/>
  <c r="L15" i="12" s="1"/>
  <c r="N15" i="12" s="1"/>
  <c r="M16" i="16"/>
  <c r="O15" i="22"/>
  <c r="P15" i="9"/>
  <c r="R15" i="9" s="1"/>
  <c r="L16" i="9" s="1"/>
  <c r="N16" i="9" s="1"/>
  <c r="Q15" i="9"/>
  <c r="S15" i="9" s="1"/>
  <c r="H14" i="4"/>
  <c r="L14" i="3" s="1"/>
  <c r="AD14" i="3" s="1"/>
  <c r="Q14" i="7"/>
  <c r="S14" i="7" s="1"/>
  <c r="P14" i="7"/>
  <c r="R14" i="7" s="1"/>
  <c r="L15" i="7" s="1"/>
  <c r="N15" i="7" s="1"/>
  <c r="Q14" i="11"/>
  <c r="S14" i="11" s="1"/>
  <c r="P14" i="11"/>
  <c r="R14" i="11" s="1"/>
  <c r="L15" i="11" s="1"/>
  <c r="N15" i="11" s="1"/>
  <c r="Q14" i="8"/>
  <c r="S14" i="8" s="1"/>
  <c r="P14" i="8"/>
  <c r="R14" i="8" s="1"/>
  <c r="L15" i="8" s="1"/>
  <c r="N15" i="8" s="1"/>
  <c r="Q14" i="10" l="1"/>
  <c r="S14" i="10" s="1"/>
  <c r="P14" i="10"/>
  <c r="R14" i="10" s="1"/>
  <c r="L15" i="10" s="1"/>
  <c r="N15" i="10" s="1"/>
  <c r="O14" i="3"/>
  <c r="P14" i="3" s="1"/>
  <c r="M15" i="21"/>
  <c r="Q14" i="23"/>
  <c r="M15" i="20"/>
  <c r="Q14" i="22"/>
  <c r="Q15" i="19"/>
  <c r="S15" i="19" s="1"/>
  <c r="P15" i="19"/>
  <c r="R15" i="19" s="1"/>
  <c r="L16" i="19" s="1"/>
  <c r="N16" i="19" s="1"/>
  <c r="Q16" i="18"/>
  <c r="S16" i="18" s="1"/>
  <c r="P16" i="18"/>
  <c r="R16" i="18" s="1"/>
  <c r="L17" i="18" s="1"/>
  <c r="N17" i="18" s="1"/>
  <c r="M16" i="17"/>
  <c r="O15" i="23"/>
  <c r="M15" i="15"/>
  <c r="N14" i="23"/>
  <c r="M16" i="14"/>
  <c r="N15" i="22"/>
  <c r="C16" i="23"/>
  <c r="O16" i="13"/>
  <c r="M15" i="12"/>
  <c r="M14" i="22"/>
  <c r="E16" i="22"/>
  <c r="O16" i="16"/>
  <c r="O15" i="4"/>
  <c r="M16" i="9"/>
  <c r="M15" i="11"/>
  <c r="Q14" i="4"/>
  <c r="M15" i="8"/>
  <c r="N14" i="4"/>
  <c r="M15" i="7"/>
  <c r="M14" i="4"/>
  <c r="P14" i="4" l="1"/>
  <c r="M15" i="10"/>
  <c r="R14" i="22"/>
  <c r="V14" i="3" s="1"/>
  <c r="R14" i="23"/>
  <c r="W14" i="3" s="1"/>
  <c r="G15" i="23"/>
  <c r="O15" i="21"/>
  <c r="G15" i="22"/>
  <c r="O15" i="20"/>
  <c r="M16" i="19"/>
  <c r="P15" i="23"/>
  <c r="M17" i="18"/>
  <c r="P16" i="22"/>
  <c r="O16" i="17"/>
  <c r="E16" i="23"/>
  <c r="D15" i="23"/>
  <c r="O15" i="15"/>
  <c r="O16" i="14"/>
  <c r="D16" i="22"/>
  <c r="Q16" i="13"/>
  <c r="S16" i="13" s="1"/>
  <c r="P16" i="13"/>
  <c r="R16" i="13" s="1"/>
  <c r="L17" i="13" s="1"/>
  <c r="N17" i="13" s="1"/>
  <c r="C15" i="22"/>
  <c r="O15" i="12"/>
  <c r="Q16" i="16"/>
  <c r="S16" i="16" s="1"/>
  <c r="P16" i="16"/>
  <c r="R16" i="16" s="1"/>
  <c r="L17" i="16" s="1"/>
  <c r="N17" i="16" s="1"/>
  <c r="E16" i="4"/>
  <c r="O16" i="9"/>
  <c r="R14" i="4"/>
  <c r="U14" i="3" s="1"/>
  <c r="G15" i="4"/>
  <c r="O15" i="11"/>
  <c r="O15" i="7"/>
  <c r="C15" i="4"/>
  <c r="D15" i="4"/>
  <c r="O15" i="8"/>
  <c r="F15" i="4" l="1"/>
  <c r="O15" i="10"/>
  <c r="H15" i="23"/>
  <c r="N15" i="3" s="1"/>
  <c r="AF15" i="3" s="1"/>
  <c r="X14" i="3"/>
  <c r="H15" i="22"/>
  <c r="M15" i="3" s="1"/>
  <c r="AE15" i="3" s="1"/>
  <c r="Q15" i="21"/>
  <c r="S15" i="21" s="1"/>
  <c r="P15" i="21"/>
  <c r="R15" i="21" s="1"/>
  <c r="L16" i="21" s="1"/>
  <c r="N16" i="21" s="1"/>
  <c r="Q15" i="20"/>
  <c r="S15" i="20" s="1"/>
  <c r="P15" i="20"/>
  <c r="R15" i="20" s="1"/>
  <c r="L16" i="20" s="1"/>
  <c r="N16" i="20" s="1"/>
  <c r="F16" i="23"/>
  <c r="O16" i="19"/>
  <c r="O17" i="18"/>
  <c r="F17" i="22"/>
  <c r="Q16" i="17"/>
  <c r="S16" i="17" s="1"/>
  <c r="P16" i="17"/>
  <c r="R16" i="17" s="1"/>
  <c r="L17" i="17" s="1"/>
  <c r="N17" i="17" s="1"/>
  <c r="Q15" i="15"/>
  <c r="S15" i="15" s="1"/>
  <c r="P15" i="15"/>
  <c r="R15" i="15" s="1"/>
  <c r="L16" i="15" s="1"/>
  <c r="N16" i="15" s="1"/>
  <c r="Q16" i="14"/>
  <c r="S16" i="14" s="1"/>
  <c r="P16" i="14"/>
  <c r="R16" i="14" s="1"/>
  <c r="L17" i="14" s="1"/>
  <c r="N17" i="14" s="1"/>
  <c r="M17" i="13"/>
  <c r="M16" i="23"/>
  <c r="Q15" i="12"/>
  <c r="S15" i="12" s="1"/>
  <c r="P15" i="12"/>
  <c r="R15" i="12" s="1"/>
  <c r="L16" i="12" s="1"/>
  <c r="N16" i="12" s="1"/>
  <c r="M17" i="16"/>
  <c r="O16" i="22"/>
  <c r="P16" i="9"/>
  <c r="R16" i="9" s="1"/>
  <c r="L17" i="9" s="1"/>
  <c r="N17" i="9" s="1"/>
  <c r="Q16" i="9"/>
  <c r="S16" i="9" s="1"/>
  <c r="H15" i="4"/>
  <c r="L15" i="3" s="1"/>
  <c r="AD15" i="3" s="1"/>
  <c r="Q15" i="8"/>
  <c r="S15" i="8" s="1"/>
  <c r="P15" i="8"/>
  <c r="R15" i="8" s="1"/>
  <c r="L16" i="8" s="1"/>
  <c r="N16" i="8" s="1"/>
  <c r="Q15" i="7"/>
  <c r="S15" i="7" s="1"/>
  <c r="P15" i="7"/>
  <c r="R15" i="7" s="1"/>
  <c r="L16" i="7" s="1"/>
  <c r="N16" i="7" s="1"/>
  <c r="Q15" i="11"/>
  <c r="S15" i="11" s="1"/>
  <c r="P15" i="11"/>
  <c r="R15" i="11" s="1"/>
  <c r="L16" i="11" s="1"/>
  <c r="N16" i="11" s="1"/>
  <c r="Q15" i="10" l="1"/>
  <c r="S15" i="10" s="1"/>
  <c r="P15" i="10"/>
  <c r="R15" i="10" s="1"/>
  <c r="L16" i="10" s="1"/>
  <c r="N16" i="10" s="1"/>
  <c r="O15" i="3"/>
  <c r="P15" i="3" s="1"/>
  <c r="M16" i="21"/>
  <c r="Q15" i="23"/>
  <c r="M16" i="20"/>
  <c r="Q15" i="22"/>
  <c r="Q16" i="19"/>
  <c r="S16" i="19" s="1"/>
  <c r="P16" i="19"/>
  <c r="R16" i="19" s="1"/>
  <c r="L17" i="19" s="1"/>
  <c r="N17" i="19" s="1"/>
  <c r="Q17" i="18"/>
  <c r="S17" i="18" s="1"/>
  <c r="P17" i="18"/>
  <c r="R17" i="18" s="1"/>
  <c r="L18" i="18" s="1"/>
  <c r="N18" i="18" s="1"/>
  <c r="M17" i="17"/>
  <c r="O16" i="23"/>
  <c r="M16" i="15"/>
  <c r="N15" i="23"/>
  <c r="M17" i="14"/>
  <c r="N16" i="22"/>
  <c r="C17" i="23"/>
  <c r="O17" i="13"/>
  <c r="M16" i="12"/>
  <c r="M15" i="22"/>
  <c r="E17" i="22"/>
  <c r="O17" i="16"/>
  <c r="O16" i="4"/>
  <c r="M17" i="9"/>
  <c r="M16" i="11"/>
  <c r="Q15" i="4"/>
  <c r="M16" i="7"/>
  <c r="M15" i="4"/>
  <c r="M16" i="8"/>
  <c r="N15" i="4"/>
  <c r="P15" i="4" l="1"/>
  <c r="M16" i="10"/>
  <c r="R15" i="23"/>
  <c r="W15" i="3" s="1"/>
  <c r="G16" i="23"/>
  <c r="O16" i="21"/>
  <c r="G16" i="22"/>
  <c r="O16" i="20"/>
  <c r="R15" i="22"/>
  <c r="V15" i="3" s="1"/>
  <c r="M17" i="19"/>
  <c r="P16" i="23"/>
  <c r="M18" i="18"/>
  <c r="P17" i="22"/>
  <c r="O17" i="17"/>
  <c r="E17" i="23"/>
  <c r="D16" i="23"/>
  <c r="O16" i="15"/>
  <c r="D17" i="22"/>
  <c r="O17" i="14"/>
  <c r="Q17" i="13"/>
  <c r="S17" i="13" s="1"/>
  <c r="P17" i="13"/>
  <c r="R17" i="13" s="1"/>
  <c r="L18" i="13" s="1"/>
  <c r="N18" i="13" s="1"/>
  <c r="C16" i="22"/>
  <c r="O16" i="12"/>
  <c r="Q17" i="16"/>
  <c r="S17" i="16" s="1"/>
  <c r="P17" i="16"/>
  <c r="R17" i="16" s="1"/>
  <c r="L18" i="16" s="1"/>
  <c r="N18" i="16" s="1"/>
  <c r="E17" i="4"/>
  <c r="O17" i="9"/>
  <c r="R15" i="4"/>
  <c r="U15" i="3" s="1"/>
  <c r="O16" i="7"/>
  <c r="C16" i="4"/>
  <c r="D16" i="4"/>
  <c r="O16" i="8"/>
  <c r="G16" i="4"/>
  <c r="O16" i="11"/>
  <c r="O16" i="10" l="1"/>
  <c r="F16" i="4"/>
  <c r="H16" i="22"/>
  <c r="M16" i="3" s="1"/>
  <c r="AE16" i="3" s="1"/>
  <c r="H16" i="23"/>
  <c r="N16" i="3" s="1"/>
  <c r="AF16" i="3" s="1"/>
  <c r="Q16" i="21"/>
  <c r="S16" i="21" s="1"/>
  <c r="P16" i="21"/>
  <c r="R16" i="21" s="1"/>
  <c r="L17" i="21" s="1"/>
  <c r="N17" i="21" s="1"/>
  <c r="X15" i="3"/>
  <c r="Q16" i="20"/>
  <c r="S16" i="20" s="1"/>
  <c r="P16" i="20"/>
  <c r="R16" i="20" s="1"/>
  <c r="L17" i="20" s="1"/>
  <c r="N17" i="20" s="1"/>
  <c r="F17" i="23"/>
  <c r="O17" i="19"/>
  <c r="O18" i="18"/>
  <c r="F18" i="22"/>
  <c r="Q17" i="17"/>
  <c r="S17" i="17" s="1"/>
  <c r="P17" i="17"/>
  <c r="R17" i="17" s="1"/>
  <c r="L18" i="17" s="1"/>
  <c r="N18" i="17" s="1"/>
  <c r="Q16" i="15"/>
  <c r="S16" i="15" s="1"/>
  <c r="P16" i="15"/>
  <c r="R16" i="15" s="1"/>
  <c r="L17" i="15" s="1"/>
  <c r="N17" i="15" s="1"/>
  <c r="Q17" i="14"/>
  <c r="S17" i="14" s="1"/>
  <c r="P17" i="14"/>
  <c r="R17" i="14" s="1"/>
  <c r="L18" i="14" s="1"/>
  <c r="N18" i="14" s="1"/>
  <c r="M18" i="13"/>
  <c r="M17" i="23"/>
  <c r="Q16" i="12"/>
  <c r="S16" i="12" s="1"/>
  <c r="P16" i="12"/>
  <c r="R16" i="12" s="1"/>
  <c r="L17" i="12" s="1"/>
  <c r="N17" i="12" s="1"/>
  <c r="M18" i="16"/>
  <c r="O17" i="22"/>
  <c r="Q17" i="9"/>
  <c r="S17" i="9" s="1"/>
  <c r="P17" i="9"/>
  <c r="R17" i="9" s="1"/>
  <c r="L18" i="9" s="1"/>
  <c r="N18" i="9" s="1"/>
  <c r="Q16" i="8"/>
  <c r="S16" i="8" s="1"/>
  <c r="P16" i="8"/>
  <c r="R16" i="8" s="1"/>
  <c r="L17" i="8" s="1"/>
  <c r="N17" i="8" s="1"/>
  <c r="Q16" i="11"/>
  <c r="S16" i="11" s="1"/>
  <c r="P16" i="11"/>
  <c r="R16" i="11" s="1"/>
  <c r="L17" i="11" s="1"/>
  <c r="N17" i="11" s="1"/>
  <c r="H16" i="4"/>
  <c r="L16" i="3" s="1"/>
  <c r="AD16" i="3" s="1"/>
  <c r="Q16" i="7"/>
  <c r="S16" i="7" s="1"/>
  <c r="P16" i="7"/>
  <c r="R16" i="7" s="1"/>
  <c r="L17" i="7" s="1"/>
  <c r="N17" i="7" s="1"/>
  <c r="Q16" i="10" l="1"/>
  <c r="S16" i="10" s="1"/>
  <c r="P16" i="10"/>
  <c r="R16" i="10" s="1"/>
  <c r="L17" i="10" s="1"/>
  <c r="N17" i="10" s="1"/>
  <c r="M17" i="21"/>
  <c r="Q16" i="23"/>
  <c r="M17" i="20"/>
  <c r="Q16" i="22"/>
  <c r="Q17" i="19"/>
  <c r="S17" i="19" s="1"/>
  <c r="P17" i="19"/>
  <c r="R17" i="19" s="1"/>
  <c r="L18" i="19" s="1"/>
  <c r="N18" i="19" s="1"/>
  <c r="Q18" i="18"/>
  <c r="S18" i="18" s="1"/>
  <c r="P18" i="18"/>
  <c r="R18" i="18" s="1"/>
  <c r="L19" i="18" s="1"/>
  <c r="N19" i="18" s="1"/>
  <c r="M18" i="17"/>
  <c r="O17" i="23"/>
  <c r="M17" i="15"/>
  <c r="N16" i="23"/>
  <c r="M18" i="14"/>
  <c r="N17" i="22"/>
  <c r="C18" i="23"/>
  <c r="O18" i="13"/>
  <c r="M17" i="12"/>
  <c r="M16" i="22"/>
  <c r="E18" i="22"/>
  <c r="O18" i="16"/>
  <c r="O17" i="4"/>
  <c r="M18" i="9"/>
  <c r="O16" i="3"/>
  <c r="P16" i="3" s="1"/>
  <c r="M17" i="11"/>
  <c r="Q16" i="4"/>
  <c r="M17" i="7"/>
  <c r="M16" i="4"/>
  <c r="M17" i="8"/>
  <c r="N16" i="4"/>
  <c r="P16" i="4" l="1"/>
  <c r="M17" i="10"/>
  <c r="R16" i="23"/>
  <c r="W16" i="3" s="1"/>
  <c r="G17" i="23"/>
  <c r="O17" i="21"/>
  <c r="G17" i="22"/>
  <c r="O17" i="20"/>
  <c r="R16" i="22"/>
  <c r="V16" i="3" s="1"/>
  <c r="M18" i="19"/>
  <c r="P17" i="23"/>
  <c r="M19" i="18"/>
  <c r="P18" i="22"/>
  <c r="O18" i="17"/>
  <c r="E18" i="23"/>
  <c r="D17" i="23"/>
  <c r="O17" i="15"/>
  <c r="D18" i="22"/>
  <c r="O18" i="14"/>
  <c r="Q18" i="13"/>
  <c r="S18" i="13" s="1"/>
  <c r="P18" i="13"/>
  <c r="R18" i="13" s="1"/>
  <c r="L19" i="13" s="1"/>
  <c r="N19" i="13" s="1"/>
  <c r="C17" i="22"/>
  <c r="O17" i="12"/>
  <c r="Q18" i="16"/>
  <c r="S18" i="16" s="1"/>
  <c r="P18" i="16"/>
  <c r="R18" i="16" s="1"/>
  <c r="L19" i="16" s="1"/>
  <c r="N19" i="16" s="1"/>
  <c r="O18" i="9"/>
  <c r="E18" i="4"/>
  <c r="O17" i="11"/>
  <c r="G17" i="4"/>
  <c r="D17" i="4"/>
  <c r="O17" i="8"/>
  <c r="R16" i="4"/>
  <c r="U16" i="3" s="1"/>
  <c r="O17" i="7"/>
  <c r="C17" i="4"/>
  <c r="O17" i="10" l="1"/>
  <c r="F17" i="4"/>
  <c r="H17" i="23"/>
  <c r="N17" i="3" s="1"/>
  <c r="AF17" i="3" s="1"/>
  <c r="H17" i="22"/>
  <c r="M17" i="3" s="1"/>
  <c r="AE17" i="3" s="1"/>
  <c r="Q17" i="21"/>
  <c r="S17" i="21" s="1"/>
  <c r="P17" i="21"/>
  <c r="R17" i="21" s="1"/>
  <c r="L18" i="21" s="1"/>
  <c r="N18" i="21" s="1"/>
  <c r="X16" i="3"/>
  <c r="Q17" i="20"/>
  <c r="S17" i="20" s="1"/>
  <c r="P17" i="20"/>
  <c r="R17" i="20" s="1"/>
  <c r="L18" i="20" s="1"/>
  <c r="N18" i="20" s="1"/>
  <c r="F18" i="23"/>
  <c r="O18" i="19"/>
  <c r="O19" i="18"/>
  <c r="F19" i="22"/>
  <c r="Q18" i="17"/>
  <c r="S18" i="17" s="1"/>
  <c r="P18" i="17"/>
  <c r="R18" i="17" s="1"/>
  <c r="L19" i="17" s="1"/>
  <c r="N19" i="17" s="1"/>
  <c r="Q17" i="15"/>
  <c r="S17" i="15" s="1"/>
  <c r="P17" i="15"/>
  <c r="R17" i="15" s="1"/>
  <c r="L18" i="15" s="1"/>
  <c r="N18" i="15" s="1"/>
  <c r="Q18" i="14"/>
  <c r="S18" i="14" s="1"/>
  <c r="P18" i="14"/>
  <c r="R18" i="14" s="1"/>
  <c r="L19" i="14" s="1"/>
  <c r="N19" i="14" s="1"/>
  <c r="M19" i="13"/>
  <c r="M18" i="23"/>
  <c r="Q17" i="12"/>
  <c r="S17" i="12" s="1"/>
  <c r="P17" i="12"/>
  <c r="R17" i="12" s="1"/>
  <c r="L18" i="12" s="1"/>
  <c r="N18" i="12" s="1"/>
  <c r="M19" i="16"/>
  <c r="O18" i="22"/>
  <c r="Q18" i="9"/>
  <c r="S18" i="9" s="1"/>
  <c r="P18" i="9"/>
  <c r="R18" i="9" s="1"/>
  <c r="L19" i="9" s="1"/>
  <c r="N19" i="9" s="1"/>
  <c r="Q17" i="7"/>
  <c r="S17" i="7" s="1"/>
  <c r="P17" i="7"/>
  <c r="R17" i="7" s="1"/>
  <c r="L18" i="7" s="1"/>
  <c r="N18" i="7" s="1"/>
  <c r="Q17" i="8"/>
  <c r="S17" i="8" s="1"/>
  <c r="P17" i="8"/>
  <c r="R17" i="8" s="1"/>
  <c r="L18" i="8" s="1"/>
  <c r="N18" i="8" s="1"/>
  <c r="H17" i="4"/>
  <c r="L17" i="3" s="1"/>
  <c r="AD17" i="3" s="1"/>
  <c r="Q17" i="11"/>
  <c r="S17" i="11" s="1"/>
  <c r="P17" i="11"/>
  <c r="R17" i="11" s="1"/>
  <c r="L18" i="11" s="1"/>
  <c r="N18" i="11" s="1"/>
  <c r="Q17" i="10" l="1"/>
  <c r="S17" i="10" s="1"/>
  <c r="P17" i="10"/>
  <c r="R17" i="10" s="1"/>
  <c r="L18" i="10" s="1"/>
  <c r="N18" i="10" s="1"/>
  <c r="M18" i="21"/>
  <c r="Q17" i="23"/>
  <c r="M18" i="20"/>
  <c r="Q17" i="22"/>
  <c r="Q18" i="19"/>
  <c r="S18" i="19" s="1"/>
  <c r="P18" i="19"/>
  <c r="R18" i="19" s="1"/>
  <c r="L19" i="19" s="1"/>
  <c r="N19" i="19" s="1"/>
  <c r="Q19" i="18"/>
  <c r="S19" i="18" s="1"/>
  <c r="P19" i="18"/>
  <c r="R19" i="18" s="1"/>
  <c r="L20" i="18" s="1"/>
  <c r="N20" i="18" s="1"/>
  <c r="M19" i="17"/>
  <c r="O18" i="23"/>
  <c r="M18" i="15"/>
  <c r="N17" i="23"/>
  <c r="M19" i="14"/>
  <c r="N18" i="22"/>
  <c r="C19" i="23"/>
  <c r="O19" i="13"/>
  <c r="M18" i="12"/>
  <c r="M17" i="22"/>
  <c r="E19" i="22"/>
  <c r="O19" i="16"/>
  <c r="O18" i="4"/>
  <c r="M19" i="9"/>
  <c r="O17" i="3"/>
  <c r="P17" i="3" s="1"/>
  <c r="M18" i="11"/>
  <c r="Q17" i="4"/>
  <c r="M18" i="8"/>
  <c r="N17" i="4"/>
  <c r="M18" i="7"/>
  <c r="M17" i="4"/>
  <c r="P17" i="4" l="1"/>
  <c r="M18" i="10"/>
  <c r="R17" i="23"/>
  <c r="W17" i="3" s="1"/>
  <c r="G18" i="23"/>
  <c r="O18" i="21"/>
  <c r="G18" i="22"/>
  <c r="O18" i="20"/>
  <c r="R17" i="22"/>
  <c r="V17" i="3" s="1"/>
  <c r="M19" i="19"/>
  <c r="P18" i="23"/>
  <c r="M20" i="18"/>
  <c r="P19" i="22"/>
  <c r="E19" i="23"/>
  <c r="O19" i="17"/>
  <c r="D18" i="23"/>
  <c r="O18" i="15"/>
  <c r="D19" i="22"/>
  <c r="O19" i="14"/>
  <c r="Q19" i="13"/>
  <c r="S19" i="13" s="1"/>
  <c r="P19" i="13"/>
  <c r="R19" i="13" s="1"/>
  <c r="L20" i="13" s="1"/>
  <c r="N20" i="13" s="1"/>
  <c r="C18" i="22"/>
  <c r="O18" i="12"/>
  <c r="Q19" i="16"/>
  <c r="S19" i="16" s="1"/>
  <c r="P19" i="16"/>
  <c r="R19" i="16" s="1"/>
  <c r="L20" i="16" s="1"/>
  <c r="N20" i="16" s="1"/>
  <c r="O19" i="9"/>
  <c r="E19" i="4"/>
  <c r="R17" i="4"/>
  <c r="U17" i="3" s="1"/>
  <c r="O18" i="7"/>
  <c r="C18" i="4"/>
  <c r="O18" i="11"/>
  <c r="G18" i="4"/>
  <c r="O18" i="8"/>
  <c r="D18" i="4"/>
  <c r="F18" i="4" l="1"/>
  <c r="O18" i="10"/>
  <c r="X17" i="3"/>
  <c r="H18" i="22"/>
  <c r="M18" i="3" s="1"/>
  <c r="AE18" i="3" s="1"/>
  <c r="H18" i="23"/>
  <c r="N18" i="3" s="1"/>
  <c r="AF18" i="3" s="1"/>
  <c r="Q18" i="21"/>
  <c r="S18" i="21" s="1"/>
  <c r="P18" i="21"/>
  <c r="R18" i="21" s="1"/>
  <c r="L19" i="21" s="1"/>
  <c r="N19" i="21" s="1"/>
  <c r="Q18" i="20"/>
  <c r="S18" i="20" s="1"/>
  <c r="P18" i="20"/>
  <c r="R18" i="20" s="1"/>
  <c r="L19" i="20" s="1"/>
  <c r="N19" i="20" s="1"/>
  <c r="F19" i="23"/>
  <c r="O19" i="19"/>
  <c r="O20" i="18"/>
  <c r="F20" i="22"/>
  <c r="Q19" i="17"/>
  <c r="S19" i="17" s="1"/>
  <c r="P19" i="17"/>
  <c r="R19" i="17" s="1"/>
  <c r="L20" i="17" s="1"/>
  <c r="N20" i="17" s="1"/>
  <c r="Q18" i="15"/>
  <c r="S18" i="15" s="1"/>
  <c r="P18" i="15"/>
  <c r="R18" i="15" s="1"/>
  <c r="L19" i="15" s="1"/>
  <c r="N19" i="15" s="1"/>
  <c r="Q19" i="14"/>
  <c r="S19" i="14" s="1"/>
  <c r="P19" i="14"/>
  <c r="R19" i="14" s="1"/>
  <c r="L20" i="14" s="1"/>
  <c r="N20" i="14" s="1"/>
  <c r="M20" i="13"/>
  <c r="M19" i="23"/>
  <c r="Q18" i="12"/>
  <c r="S18" i="12" s="1"/>
  <c r="P18" i="12"/>
  <c r="R18" i="12" s="1"/>
  <c r="L19" i="12" s="1"/>
  <c r="N19" i="12" s="1"/>
  <c r="M20" i="16"/>
  <c r="O19" i="22"/>
  <c r="Q19" i="9"/>
  <c r="S19" i="9" s="1"/>
  <c r="P19" i="9"/>
  <c r="R19" i="9" s="1"/>
  <c r="L20" i="9" s="1"/>
  <c r="N20" i="9" s="1"/>
  <c r="Q18" i="11"/>
  <c r="S18" i="11" s="1"/>
  <c r="P18" i="11"/>
  <c r="R18" i="11" s="1"/>
  <c r="L19" i="11" s="1"/>
  <c r="N19" i="11" s="1"/>
  <c r="Q18" i="8"/>
  <c r="S18" i="8" s="1"/>
  <c r="P18" i="8"/>
  <c r="R18" i="8" s="1"/>
  <c r="L19" i="8" s="1"/>
  <c r="N19" i="8" s="1"/>
  <c r="H18" i="4"/>
  <c r="L18" i="3" s="1"/>
  <c r="AD18" i="3" s="1"/>
  <c r="Q18" i="7"/>
  <c r="S18" i="7" s="1"/>
  <c r="P18" i="7"/>
  <c r="R18" i="7" s="1"/>
  <c r="L19" i="7" s="1"/>
  <c r="N19" i="7" s="1"/>
  <c r="Q18" i="10" l="1"/>
  <c r="S18" i="10" s="1"/>
  <c r="P18" i="10"/>
  <c r="R18" i="10" s="1"/>
  <c r="L19" i="10" s="1"/>
  <c r="N19" i="10" s="1"/>
  <c r="M19" i="21"/>
  <c r="Q18" i="23"/>
  <c r="M19" i="20"/>
  <c r="Q18" i="22"/>
  <c r="Q19" i="19"/>
  <c r="S19" i="19" s="1"/>
  <c r="P19" i="19"/>
  <c r="R19" i="19" s="1"/>
  <c r="L20" i="19" s="1"/>
  <c r="N20" i="19" s="1"/>
  <c r="Q20" i="18"/>
  <c r="S20" i="18" s="1"/>
  <c r="P20" i="18"/>
  <c r="R20" i="18" s="1"/>
  <c r="L21" i="18" s="1"/>
  <c r="N21" i="18" s="1"/>
  <c r="M20" i="17"/>
  <c r="O19" i="23"/>
  <c r="M19" i="15"/>
  <c r="N18" i="23"/>
  <c r="M20" i="14"/>
  <c r="N19" i="22"/>
  <c r="C20" i="23"/>
  <c r="O20" i="13"/>
  <c r="M19" i="12"/>
  <c r="M18" i="22"/>
  <c r="E20" i="22"/>
  <c r="O20" i="16"/>
  <c r="M20" i="9"/>
  <c r="O19" i="4"/>
  <c r="M19" i="8"/>
  <c r="N18" i="4"/>
  <c r="M19" i="11"/>
  <c r="Q18" i="4"/>
  <c r="M19" i="7"/>
  <c r="M18" i="4"/>
  <c r="O18" i="3"/>
  <c r="P18" i="3" s="1"/>
  <c r="P18" i="4" l="1"/>
  <c r="R18" i="4" s="1"/>
  <c r="U18" i="3" s="1"/>
  <c r="M19" i="10"/>
  <c r="R18" i="23"/>
  <c r="W18" i="3" s="1"/>
  <c r="G19" i="23"/>
  <c r="O19" i="21"/>
  <c r="G19" i="22"/>
  <c r="O19" i="20"/>
  <c r="R18" i="22"/>
  <c r="V18" i="3" s="1"/>
  <c r="M20" i="19"/>
  <c r="P19" i="23"/>
  <c r="M21" i="18"/>
  <c r="P20" i="22"/>
  <c r="E20" i="23"/>
  <c r="O20" i="17"/>
  <c r="D19" i="23"/>
  <c r="O19" i="15"/>
  <c r="D20" i="22"/>
  <c r="O20" i="14"/>
  <c r="Q20" i="13"/>
  <c r="S20" i="13" s="1"/>
  <c r="P20" i="13"/>
  <c r="R20" i="13" s="1"/>
  <c r="L21" i="13" s="1"/>
  <c r="N21" i="13" s="1"/>
  <c r="C19" i="22"/>
  <c r="O19" i="12"/>
  <c r="Q20" i="16"/>
  <c r="S20" i="16" s="1"/>
  <c r="P20" i="16"/>
  <c r="R20" i="16" s="1"/>
  <c r="L21" i="16" s="1"/>
  <c r="N21" i="16" s="1"/>
  <c r="O20" i="9"/>
  <c r="E20" i="4"/>
  <c r="O19" i="8"/>
  <c r="D19" i="4"/>
  <c r="G19" i="4"/>
  <c r="O19" i="11"/>
  <c r="O19" i="7"/>
  <c r="C19" i="4"/>
  <c r="F19" i="4" l="1"/>
  <c r="H19" i="4" s="1"/>
  <c r="L19" i="3" s="1"/>
  <c r="AD19" i="3" s="1"/>
  <c r="O19" i="10"/>
  <c r="H19" i="23"/>
  <c r="N19" i="3" s="1"/>
  <c r="AF19" i="3" s="1"/>
  <c r="H19" i="22"/>
  <c r="M19" i="3" s="1"/>
  <c r="AE19" i="3" s="1"/>
  <c r="Q19" i="21"/>
  <c r="S19" i="21" s="1"/>
  <c r="P19" i="21"/>
  <c r="R19" i="21" s="1"/>
  <c r="L20" i="21" s="1"/>
  <c r="N20" i="21" s="1"/>
  <c r="X18" i="3"/>
  <c r="Q19" i="20"/>
  <c r="S19" i="20" s="1"/>
  <c r="P19" i="20"/>
  <c r="R19" i="20" s="1"/>
  <c r="L20" i="20" s="1"/>
  <c r="N20" i="20" s="1"/>
  <c r="F20" i="23"/>
  <c r="O20" i="19"/>
  <c r="F21" i="22"/>
  <c r="O21" i="18"/>
  <c r="Q20" i="17"/>
  <c r="S20" i="17" s="1"/>
  <c r="P20" i="17"/>
  <c r="R20" i="17" s="1"/>
  <c r="L21" i="17" s="1"/>
  <c r="N21" i="17" s="1"/>
  <c r="Q19" i="15"/>
  <c r="S19" i="15" s="1"/>
  <c r="P19" i="15"/>
  <c r="R19" i="15" s="1"/>
  <c r="L20" i="15" s="1"/>
  <c r="N20" i="15" s="1"/>
  <c r="Q20" i="14"/>
  <c r="S20" i="14" s="1"/>
  <c r="P20" i="14"/>
  <c r="R20" i="14" s="1"/>
  <c r="L21" i="14" s="1"/>
  <c r="N21" i="14" s="1"/>
  <c r="M21" i="13"/>
  <c r="M20" i="23"/>
  <c r="Q19" i="12"/>
  <c r="S19" i="12" s="1"/>
  <c r="P19" i="12"/>
  <c r="R19" i="12" s="1"/>
  <c r="L20" i="12" s="1"/>
  <c r="N20" i="12" s="1"/>
  <c r="M21" i="16"/>
  <c r="O20" i="22"/>
  <c r="Q20" i="9"/>
  <c r="S20" i="9" s="1"/>
  <c r="P20" i="9"/>
  <c r="R20" i="9" s="1"/>
  <c r="L21" i="9" s="1"/>
  <c r="N21" i="9" s="1"/>
  <c r="Q19" i="7"/>
  <c r="S19" i="7" s="1"/>
  <c r="P19" i="7"/>
  <c r="R19" i="7" s="1"/>
  <c r="L20" i="7" s="1"/>
  <c r="N20" i="7" s="1"/>
  <c r="Q19" i="8"/>
  <c r="S19" i="8" s="1"/>
  <c r="P19" i="8"/>
  <c r="R19" i="8" s="1"/>
  <c r="L20" i="8" s="1"/>
  <c r="N20" i="8" s="1"/>
  <c r="Q19" i="11"/>
  <c r="S19" i="11" s="1"/>
  <c r="P19" i="11"/>
  <c r="R19" i="11" s="1"/>
  <c r="L20" i="11" s="1"/>
  <c r="N20" i="11" s="1"/>
  <c r="Q19" i="10" l="1"/>
  <c r="S19" i="10" s="1"/>
  <c r="P19" i="10"/>
  <c r="R19" i="10" s="1"/>
  <c r="L20" i="10" s="1"/>
  <c r="N20" i="10" s="1"/>
  <c r="M20" i="21"/>
  <c r="Q19" i="23"/>
  <c r="M20" i="20"/>
  <c r="Q19" i="22"/>
  <c r="Q20" i="19"/>
  <c r="S20" i="19" s="1"/>
  <c r="P20" i="19"/>
  <c r="R20" i="19" s="1"/>
  <c r="L21" i="19" s="1"/>
  <c r="N21" i="19" s="1"/>
  <c r="Q21" i="18"/>
  <c r="S21" i="18" s="1"/>
  <c r="P21" i="18"/>
  <c r="R21" i="18" s="1"/>
  <c r="L22" i="18" s="1"/>
  <c r="N22" i="18" s="1"/>
  <c r="M21" i="17"/>
  <c r="O20" i="23"/>
  <c r="M20" i="15"/>
  <c r="N19" i="23"/>
  <c r="M21" i="14"/>
  <c r="N20" i="22"/>
  <c r="C21" i="23"/>
  <c r="O21" i="13"/>
  <c r="M20" i="12"/>
  <c r="M19" i="22"/>
  <c r="E21" i="22"/>
  <c r="O21" i="16"/>
  <c r="M21" i="9"/>
  <c r="O20" i="4"/>
  <c r="M20" i="11"/>
  <c r="Q19" i="4"/>
  <c r="O19" i="3"/>
  <c r="P19" i="3" s="1"/>
  <c r="M20" i="8"/>
  <c r="N19" i="4"/>
  <c r="M20" i="7"/>
  <c r="M19" i="4"/>
  <c r="P19" i="4" l="1"/>
  <c r="M20" i="10"/>
  <c r="R19" i="23"/>
  <c r="W19" i="3" s="1"/>
  <c r="G20" i="23"/>
  <c r="O20" i="21"/>
  <c r="G20" i="22"/>
  <c r="O20" i="20"/>
  <c r="R19" i="22"/>
  <c r="V19" i="3" s="1"/>
  <c r="M21" i="19"/>
  <c r="P20" i="23"/>
  <c r="M22" i="18"/>
  <c r="P21" i="22"/>
  <c r="O21" i="17"/>
  <c r="E21" i="23"/>
  <c r="D20" i="23"/>
  <c r="O20" i="15"/>
  <c r="D21" i="22"/>
  <c r="O21" i="14"/>
  <c r="Q21" i="13"/>
  <c r="S21" i="13" s="1"/>
  <c r="P21" i="13"/>
  <c r="R21" i="13" s="1"/>
  <c r="L22" i="13" s="1"/>
  <c r="N22" i="13" s="1"/>
  <c r="C20" i="22"/>
  <c r="O20" i="12"/>
  <c r="Q21" i="16"/>
  <c r="S21" i="16" s="1"/>
  <c r="P21" i="16"/>
  <c r="R21" i="16" s="1"/>
  <c r="L22" i="16" s="1"/>
  <c r="N22" i="16" s="1"/>
  <c r="O21" i="9"/>
  <c r="E21" i="4"/>
  <c r="R19" i="4"/>
  <c r="U19" i="3" s="1"/>
  <c r="C20" i="4"/>
  <c r="O20" i="7"/>
  <c r="O20" i="8"/>
  <c r="D20" i="4"/>
  <c r="G20" i="4"/>
  <c r="O20" i="11"/>
  <c r="F20" i="4" l="1"/>
  <c r="H20" i="4" s="1"/>
  <c r="L20" i="3" s="1"/>
  <c r="AD20" i="3" s="1"/>
  <c r="O20" i="10"/>
  <c r="H20" i="23"/>
  <c r="N20" i="3" s="1"/>
  <c r="AF20" i="3" s="1"/>
  <c r="H20" i="22"/>
  <c r="M20" i="3" s="1"/>
  <c r="AE20" i="3" s="1"/>
  <c r="Q20" i="21"/>
  <c r="S20" i="21" s="1"/>
  <c r="P20" i="21"/>
  <c r="R20" i="21" s="1"/>
  <c r="L21" i="21" s="1"/>
  <c r="N21" i="21" s="1"/>
  <c r="Q20" i="20"/>
  <c r="S20" i="20" s="1"/>
  <c r="P20" i="20"/>
  <c r="R20" i="20" s="1"/>
  <c r="L21" i="20" s="1"/>
  <c r="N21" i="20" s="1"/>
  <c r="X19" i="3"/>
  <c r="O21" i="19"/>
  <c r="F21" i="23"/>
  <c r="F22" i="22"/>
  <c r="O22" i="18"/>
  <c r="Q21" i="17"/>
  <c r="S21" i="17" s="1"/>
  <c r="P21" i="17"/>
  <c r="R21" i="17" s="1"/>
  <c r="L22" i="17" s="1"/>
  <c r="N22" i="17" s="1"/>
  <c r="Q20" i="15"/>
  <c r="S20" i="15" s="1"/>
  <c r="P20" i="15"/>
  <c r="R20" i="15" s="1"/>
  <c r="L21" i="15" s="1"/>
  <c r="N21" i="15" s="1"/>
  <c r="Q21" i="14"/>
  <c r="S21" i="14" s="1"/>
  <c r="P21" i="14"/>
  <c r="R21" i="14" s="1"/>
  <c r="L22" i="14" s="1"/>
  <c r="N22" i="14" s="1"/>
  <c r="M22" i="13"/>
  <c r="M21" i="23"/>
  <c r="Q20" i="12"/>
  <c r="S20" i="12" s="1"/>
  <c r="P20" i="12"/>
  <c r="R20" i="12" s="1"/>
  <c r="L21" i="12" s="1"/>
  <c r="N21" i="12" s="1"/>
  <c r="M22" i="16"/>
  <c r="O21" i="22"/>
  <c r="P21" i="9"/>
  <c r="R21" i="9" s="1"/>
  <c r="L22" i="9" s="1"/>
  <c r="N22" i="9" s="1"/>
  <c r="Q21" i="9"/>
  <c r="S21" i="9" s="1"/>
  <c r="Q20" i="8"/>
  <c r="S20" i="8" s="1"/>
  <c r="P20" i="8"/>
  <c r="R20" i="8" s="1"/>
  <c r="L21" i="8" s="1"/>
  <c r="N21" i="8" s="1"/>
  <c r="Q20" i="7"/>
  <c r="S20" i="7" s="1"/>
  <c r="P20" i="7"/>
  <c r="R20" i="7" s="1"/>
  <c r="L21" i="7" s="1"/>
  <c r="N21" i="7" s="1"/>
  <c r="Q20" i="11"/>
  <c r="S20" i="11" s="1"/>
  <c r="P20" i="11"/>
  <c r="R20" i="11" s="1"/>
  <c r="L21" i="11" s="1"/>
  <c r="N21" i="11" s="1"/>
  <c r="Q20" i="10" l="1"/>
  <c r="S20" i="10" s="1"/>
  <c r="P20" i="10"/>
  <c r="R20" i="10" s="1"/>
  <c r="L21" i="10" s="1"/>
  <c r="N21" i="10" s="1"/>
  <c r="M21" i="21"/>
  <c r="Q20" i="23"/>
  <c r="M21" i="20"/>
  <c r="Q20" i="22"/>
  <c r="Q21" i="19"/>
  <c r="S21" i="19" s="1"/>
  <c r="P21" i="19"/>
  <c r="R21" i="19" s="1"/>
  <c r="L22" i="19" s="1"/>
  <c r="N22" i="19" s="1"/>
  <c r="Q22" i="18"/>
  <c r="S22" i="18" s="1"/>
  <c r="P22" i="18"/>
  <c r="R22" i="18" s="1"/>
  <c r="L23" i="18" s="1"/>
  <c r="N23" i="18" s="1"/>
  <c r="M22" i="17"/>
  <c r="O21" i="23"/>
  <c r="M21" i="15"/>
  <c r="N20" i="23"/>
  <c r="M22" i="14"/>
  <c r="N21" i="22"/>
  <c r="C22" i="23"/>
  <c r="O22" i="13"/>
  <c r="M21" i="12"/>
  <c r="M20" i="22"/>
  <c r="E22" i="22"/>
  <c r="O22" i="16"/>
  <c r="M22" i="9"/>
  <c r="O21" i="4"/>
  <c r="M21" i="8"/>
  <c r="N20" i="4"/>
  <c r="M21" i="7"/>
  <c r="M20" i="4"/>
  <c r="O20" i="3"/>
  <c r="P20" i="3" s="1"/>
  <c r="M21" i="11"/>
  <c r="Q20" i="4"/>
  <c r="P20" i="4" l="1"/>
  <c r="R20" i="4" s="1"/>
  <c r="U20" i="3" s="1"/>
  <c r="M21" i="10"/>
  <c r="R20" i="23"/>
  <c r="W20" i="3" s="1"/>
  <c r="G21" i="23"/>
  <c r="O21" i="21"/>
  <c r="G21" i="22"/>
  <c r="O21" i="20"/>
  <c r="R20" i="22"/>
  <c r="V20" i="3" s="1"/>
  <c r="M22" i="19"/>
  <c r="P21" i="23"/>
  <c r="M23" i="18"/>
  <c r="P22" i="22"/>
  <c r="E22" i="23"/>
  <c r="O22" i="17"/>
  <c r="D21" i="23"/>
  <c r="O21" i="15"/>
  <c r="D22" i="22"/>
  <c r="O22" i="14"/>
  <c r="Q22" i="13"/>
  <c r="S22" i="13" s="1"/>
  <c r="P22" i="13"/>
  <c r="R22" i="13" s="1"/>
  <c r="L23" i="13" s="1"/>
  <c r="N23" i="13" s="1"/>
  <c r="C21" i="22"/>
  <c r="O21" i="12"/>
  <c r="Q22" i="16"/>
  <c r="S22" i="16" s="1"/>
  <c r="P22" i="16"/>
  <c r="R22" i="16" s="1"/>
  <c r="L23" i="16" s="1"/>
  <c r="N23" i="16" s="1"/>
  <c r="E22" i="4"/>
  <c r="O22" i="9"/>
  <c r="O21" i="7"/>
  <c r="C21" i="4"/>
  <c r="G21" i="4"/>
  <c r="O21" i="11"/>
  <c r="D21" i="4"/>
  <c r="O21" i="8"/>
  <c r="F21" i="4" l="1"/>
  <c r="H21" i="4" s="1"/>
  <c r="L21" i="3" s="1"/>
  <c r="AD21" i="3" s="1"/>
  <c r="O21" i="10"/>
  <c r="H21" i="22"/>
  <c r="M21" i="3" s="1"/>
  <c r="AE21" i="3" s="1"/>
  <c r="H21" i="23"/>
  <c r="N21" i="3" s="1"/>
  <c r="AF21" i="3" s="1"/>
  <c r="Q21" i="21"/>
  <c r="S21" i="21" s="1"/>
  <c r="P21" i="21"/>
  <c r="R21" i="21" s="1"/>
  <c r="L22" i="21" s="1"/>
  <c r="N22" i="21" s="1"/>
  <c r="Q21" i="20"/>
  <c r="S21" i="20" s="1"/>
  <c r="P21" i="20"/>
  <c r="R21" i="20" s="1"/>
  <c r="L22" i="20" s="1"/>
  <c r="N22" i="20" s="1"/>
  <c r="X20" i="3"/>
  <c r="F22" i="23"/>
  <c r="O22" i="19"/>
  <c r="F23" i="22"/>
  <c r="O23" i="18"/>
  <c r="Q22" i="17"/>
  <c r="S22" i="17" s="1"/>
  <c r="P22" i="17"/>
  <c r="R22" i="17" s="1"/>
  <c r="L23" i="17" s="1"/>
  <c r="N23" i="17" s="1"/>
  <c r="Q21" i="15"/>
  <c r="S21" i="15" s="1"/>
  <c r="P21" i="15"/>
  <c r="R21" i="15" s="1"/>
  <c r="L22" i="15" s="1"/>
  <c r="N22" i="15" s="1"/>
  <c r="Q22" i="14"/>
  <c r="S22" i="14" s="1"/>
  <c r="P22" i="14"/>
  <c r="R22" i="14" s="1"/>
  <c r="L23" i="14" s="1"/>
  <c r="N23" i="14" s="1"/>
  <c r="M23" i="13"/>
  <c r="M22" i="23"/>
  <c r="Q21" i="12"/>
  <c r="S21" i="12" s="1"/>
  <c r="P21" i="12"/>
  <c r="R21" i="12" s="1"/>
  <c r="L22" i="12" s="1"/>
  <c r="N22" i="12" s="1"/>
  <c r="M23" i="16"/>
  <c r="O22" i="22"/>
  <c r="Q22" i="9"/>
  <c r="S22" i="9" s="1"/>
  <c r="P22" i="9"/>
  <c r="R22" i="9" s="1"/>
  <c r="L23" i="9" s="1"/>
  <c r="N23" i="9" s="1"/>
  <c r="Q21" i="7"/>
  <c r="S21" i="7" s="1"/>
  <c r="P21" i="7"/>
  <c r="R21" i="7" s="1"/>
  <c r="L22" i="7" s="1"/>
  <c r="N22" i="7" s="1"/>
  <c r="Q21" i="8"/>
  <c r="S21" i="8" s="1"/>
  <c r="P21" i="8"/>
  <c r="R21" i="8" s="1"/>
  <c r="L22" i="8" s="1"/>
  <c r="N22" i="8" s="1"/>
  <c r="Q21" i="11"/>
  <c r="S21" i="11" s="1"/>
  <c r="P21" i="11"/>
  <c r="R21" i="11" s="1"/>
  <c r="L22" i="11" s="1"/>
  <c r="N22" i="11" s="1"/>
  <c r="Q21" i="10" l="1"/>
  <c r="S21" i="10" s="1"/>
  <c r="P21" i="10"/>
  <c r="R21" i="10" s="1"/>
  <c r="L22" i="10" s="1"/>
  <c r="N22" i="10" s="1"/>
  <c r="M22" i="21"/>
  <c r="Q21" i="23"/>
  <c r="M22" i="20"/>
  <c r="Q21" i="22"/>
  <c r="Q22" i="19"/>
  <c r="S22" i="19" s="1"/>
  <c r="P22" i="19"/>
  <c r="R22" i="19" s="1"/>
  <c r="L23" i="19" s="1"/>
  <c r="N23" i="19" s="1"/>
  <c r="Q23" i="18"/>
  <c r="S23" i="18" s="1"/>
  <c r="P23" i="18"/>
  <c r="R23" i="18" s="1"/>
  <c r="L24" i="18" s="1"/>
  <c r="N24" i="18" s="1"/>
  <c r="M23" i="17"/>
  <c r="O22" i="23"/>
  <c r="M22" i="15"/>
  <c r="N21" i="23"/>
  <c r="M23" i="14"/>
  <c r="N22" i="22"/>
  <c r="C23" i="23"/>
  <c r="O23" i="13"/>
  <c r="M22" i="12"/>
  <c r="M21" i="22"/>
  <c r="E23" i="22"/>
  <c r="O23" i="16"/>
  <c r="O22" i="4"/>
  <c r="M23" i="9"/>
  <c r="M22" i="11"/>
  <c r="Q21" i="4"/>
  <c r="M22" i="8"/>
  <c r="N21" i="4"/>
  <c r="M22" i="7"/>
  <c r="M21" i="4"/>
  <c r="O21" i="3"/>
  <c r="P21" i="3" s="1"/>
  <c r="P21" i="4" l="1"/>
  <c r="M22" i="10"/>
  <c r="R21" i="23"/>
  <c r="W21" i="3" s="1"/>
  <c r="G22" i="23"/>
  <c r="O22" i="21"/>
  <c r="G22" i="22"/>
  <c r="O22" i="20"/>
  <c r="R21" i="22"/>
  <c r="V21" i="3" s="1"/>
  <c r="M23" i="19"/>
  <c r="P22" i="23"/>
  <c r="M24" i="18"/>
  <c r="P23" i="22"/>
  <c r="E23" i="23"/>
  <c r="O23" i="17"/>
  <c r="D22" i="23"/>
  <c r="O22" i="15"/>
  <c r="D23" i="22"/>
  <c r="O23" i="14"/>
  <c r="Q23" i="13"/>
  <c r="S23" i="13" s="1"/>
  <c r="P23" i="13"/>
  <c r="R23" i="13" s="1"/>
  <c r="L24" i="13" s="1"/>
  <c r="N24" i="13" s="1"/>
  <c r="C22" i="22"/>
  <c r="O22" i="12"/>
  <c r="Q23" i="16"/>
  <c r="S23" i="16" s="1"/>
  <c r="P23" i="16"/>
  <c r="R23" i="16" s="1"/>
  <c r="L24" i="16" s="1"/>
  <c r="N24" i="16" s="1"/>
  <c r="O23" i="9"/>
  <c r="E23" i="4"/>
  <c r="O22" i="7"/>
  <c r="C22" i="4"/>
  <c r="R21" i="4"/>
  <c r="U21" i="3" s="1"/>
  <c r="O22" i="8"/>
  <c r="D22" i="4"/>
  <c r="G22" i="4"/>
  <c r="O22" i="11"/>
  <c r="F22" i="4" l="1"/>
  <c r="H22" i="4" s="1"/>
  <c r="L22" i="3" s="1"/>
  <c r="AD22" i="3" s="1"/>
  <c r="O22" i="10"/>
  <c r="H22" i="22"/>
  <c r="M22" i="3" s="1"/>
  <c r="AE22" i="3" s="1"/>
  <c r="H22" i="23"/>
  <c r="N22" i="3" s="1"/>
  <c r="AF22" i="3" s="1"/>
  <c r="Q22" i="21"/>
  <c r="S22" i="21" s="1"/>
  <c r="P22" i="21"/>
  <c r="R22" i="21" s="1"/>
  <c r="L23" i="21" s="1"/>
  <c r="N23" i="21" s="1"/>
  <c r="Q22" i="20"/>
  <c r="S22" i="20" s="1"/>
  <c r="P22" i="20"/>
  <c r="R22" i="20" s="1"/>
  <c r="L23" i="20" s="1"/>
  <c r="N23" i="20" s="1"/>
  <c r="X21" i="3"/>
  <c r="F23" i="23"/>
  <c r="O23" i="19"/>
  <c r="F24" i="22"/>
  <c r="O24" i="18"/>
  <c r="Q23" i="17"/>
  <c r="S23" i="17" s="1"/>
  <c r="P23" i="17"/>
  <c r="R23" i="17" s="1"/>
  <c r="L24" i="17" s="1"/>
  <c r="N24" i="17" s="1"/>
  <c r="Q22" i="15"/>
  <c r="S22" i="15" s="1"/>
  <c r="P22" i="15"/>
  <c r="R22" i="15" s="1"/>
  <c r="L23" i="15" s="1"/>
  <c r="N23" i="15" s="1"/>
  <c r="Q23" i="14"/>
  <c r="S23" i="14" s="1"/>
  <c r="P23" i="14"/>
  <c r="R23" i="14" s="1"/>
  <c r="L24" i="14" s="1"/>
  <c r="N24" i="14" s="1"/>
  <c r="M24" i="13"/>
  <c r="M23" i="23"/>
  <c r="Q22" i="12"/>
  <c r="S22" i="12" s="1"/>
  <c r="P22" i="12"/>
  <c r="R22" i="12" s="1"/>
  <c r="L23" i="12" s="1"/>
  <c r="N23" i="12" s="1"/>
  <c r="M24" i="16"/>
  <c r="O23" i="22"/>
  <c r="Q23" i="9"/>
  <c r="S23" i="9" s="1"/>
  <c r="P23" i="9"/>
  <c r="R23" i="9" s="1"/>
  <c r="L24" i="9" s="1"/>
  <c r="N24" i="9" s="1"/>
  <c r="Q22" i="7"/>
  <c r="S22" i="7" s="1"/>
  <c r="P22" i="7"/>
  <c r="R22" i="7" s="1"/>
  <c r="L23" i="7" s="1"/>
  <c r="N23" i="7" s="1"/>
  <c r="Q22" i="11"/>
  <c r="S22" i="11" s="1"/>
  <c r="P22" i="11"/>
  <c r="R22" i="11" s="1"/>
  <c r="L23" i="11" s="1"/>
  <c r="N23" i="11" s="1"/>
  <c r="Q22" i="8"/>
  <c r="S22" i="8" s="1"/>
  <c r="P22" i="8"/>
  <c r="R22" i="8" s="1"/>
  <c r="L23" i="8" s="1"/>
  <c r="N23" i="8" s="1"/>
  <c r="Q22" i="10" l="1"/>
  <c r="S22" i="10" s="1"/>
  <c r="P22" i="10"/>
  <c r="R22" i="10" s="1"/>
  <c r="L23" i="10" s="1"/>
  <c r="N23" i="10" s="1"/>
  <c r="O22" i="3"/>
  <c r="P22" i="3" s="1"/>
  <c r="M23" i="21"/>
  <c r="Q22" i="23"/>
  <c r="M23" i="20"/>
  <c r="Q22" i="22"/>
  <c r="Q23" i="19"/>
  <c r="S23" i="19" s="1"/>
  <c r="P23" i="19"/>
  <c r="R23" i="19" s="1"/>
  <c r="L24" i="19" s="1"/>
  <c r="N24" i="19" s="1"/>
  <c r="Q24" i="18"/>
  <c r="S24" i="18" s="1"/>
  <c r="P24" i="18"/>
  <c r="R24" i="18" s="1"/>
  <c r="L25" i="18" s="1"/>
  <c r="N25" i="18" s="1"/>
  <c r="M24" i="17"/>
  <c r="O23" i="23"/>
  <c r="M23" i="15"/>
  <c r="N22" i="23"/>
  <c r="M24" i="14"/>
  <c r="N23" i="22"/>
  <c r="C24" i="23"/>
  <c r="O24" i="13"/>
  <c r="M23" i="12"/>
  <c r="M22" i="22"/>
  <c r="E24" i="22"/>
  <c r="O24" i="16"/>
  <c r="O23" i="4"/>
  <c r="M24" i="9"/>
  <c r="M23" i="11"/>
  <c r="Q22" i="4"/>
  <c r="M23" i="8"/>
  <c r="N22" i="4"/>
  <c r="M23" i="7"/>
  <c r="M22" i="4"/>
  <c r="P22" i="4" l="1"/>
  <c r="R22" i="4" s="1"/>
  <c r="U22" i="3" s="1"/>
  <c r="M23" i="10"/>
  <c r="R22" i="22"/>
  <c r="V22" i="3" s="1"/>
  <c r="R22" i="23"/>
  <c r="W22" i="3" s="1"/>
  <c r="G23" i="23"/>
  <c r="O23" i="21"/>
  <c r="O23" i="20"/>
  <c r="G23" i="22"/>
  <c r="M24" i="19"/>
  <c r="P23" i="23"/>
  <c r="M25" i="18"/>
  <c r="P24" i="22"/>
  <c r="E24" i="23"/>
  <c r="O24" i="17"/>
  <c r="O23" i="15"/>
  <c r="D23" i="23"/>
  <c r="D24" i="22"/>
  <c r="O24" i="14"/>
  <c r="Q24" i="13"/>
  <c r="S24" i="13" s="1"/>
  <c r="P24" i="13"/>
  <c r="R24" i="13" s="1"/>
  <c r="L25" i="13" s="1"/>
  <c r="N25" i="13" s="1"/>
  <c r="C23" i="22"/>
  <c r="O23" i="12"/>
  <c r="Q24" i="16"/>
  <c r="S24" i="16" s="1"/>
  <c r="P24" i="16"/>
  <c r="R24" i="16" s="1"/>
  <c r="L25" i="16" s="1"/>
  <c r="N25" i="16" s="1"/>
  <c r="E24" i="4"/>
  <c r="O24" i="9"/>
  <c r="D23" i="4"/>
  <c r="O23" i="8"/>
  <c r="O23" i="7"/>
  <c r="C23" i="4"/>
  <c r="G23" i="4"/>
  <c r="O23" i="11"/>
  <c r="F23" i="4" l="1"/>
  <c r="O23" i="10"/>
  <c r="H23" i="22"/>
  <c r="M23" i="3" s="1"/>
  <c r="AE23" i="3" s="1"/>
  <c r="H23" i="23"/>
  <c r="N23" i="3" s="1"/>
  <c r="AF23" i="3" s="1"/>
  <c r="X22" i="3"/>
  <c r="Q23" i="21"/>
  <c r="S23" i="21" s="1"/>
  <c r="P23" i="21"/>
  <c r="R23" i="21" s="1"/>
  <c r="L24" i="21" s="1"/>
  <c r="N24" i="21" s="1"/>
  <c r="Q23" i="20"/>
  <c r="S23" i="20" s="1"/>
  <c r="P23" i="20"/>
  <c r="R23" i="20" s="1"/>
  <c r="L24" i="20" s="1"/>
  <c r="N24" i="20" s="1"/>
  <c r="F24" i="23"/>
  <c r="O24" i="19"/>
  <c r="F25" i="22"/>
  <c r="O25" i="18"/>
  <c r="Q24" i="17"/>
  <c r="S24" i="17" s="1"/>
  <c r="P24" i="17"/>
  <c r="R24" i="17" s="1"/>
  <c r="L25" i="17" s="1"/>
  <c r="N25" i="17" s="1"/>
  <c r="Q23" i="15"/>
  <c r="S23" i="15" s="1"/>
  <c r="P23" i="15"/>
  <c r="R23" i="15" s="1"/>
  <c r="L24" i="15" s="1"/>
  <c r="N24" i="15" s="1"/>
  <c r="Q24" i="14"/>
  <c r="S24" i="14" s="1"/>
  <c r="P24" i="14"/>
  <c r="R24" i="14" s="1"/>
  <c r="L25" i="14" s="1"/>
  <c r="N25" i="14" s="1"/>
  <c r="M25" i="13"/>
  <c r="M24" i="23"/>
  <c r="Q23" i="12"/>
  <c r="S23" i="12" s="1"/>
  <c r="P23" i="12"/>
  <c r="R23" i="12" s="1"/>
  <c r="L24" i="12" s="1"/>
  <c r="N24" i="12" s="1"/>
  <c r="M25" i="16"/>
  <c r="O24" i="22"/>
  <c r="Q24" i="9"/>
  <c r="S24" i="9" s="1"/>
  <c r="P24" i="9"/>
  <c r="R24" i="9" s="1"/>
  <c r="L25" i="9" s="1"/>
  <c r="N25" i="9" s="1"/>
  <c r="H23" i="4"/>
  <c r="L23" i="3" s="1"/>
  <c r="AD23" i="3" s="1"/>
  <c r="Q23" i="7"/>
  <c r="S23" i="7" s="1"/>
  <c r="P23" i="7"/>
  <c r="R23" i="7" s="1"/>
  <c r="L24" i="7" s="1"/>
  <c r="N24" i="7" s="1"/>
  <c r="Q23" i="8"/>
  <c r="S23" i="8" s="1"/>
  <c r="P23" i="8"/>
  <c r="R23" i="8" s="1"/>
  <c r="L24" i="8" s="1"/>
  <c r="N24" i="8" s="1"/>
  <c r="Q23" i="11"/>
  <c r="S23" i="11" s="1"/>
  <c r="P23" i="11"/>
  <c r="R23" i="11" s="1"/>
  <c r="L24" i="11" s="1"/>
  <c r="N24" i="11" s="1"/>
  <c r="Q23" i="10" l="1"/>
  <c r="S23" i="10" s="1"/>
  <c r="P23" i="10"/>
  <c r="R23" i="10" s="1"/>
  <c r="L24" i="10" s="1"/>
  <c r="N24" i="10" s="1"/>
  <c r="O23" i="3"/>
  <c r="P23" i="3" s="1"/>
  <c r="M24" i="21"/>
  <c r="Q23" i="23"/>
  <c r="M24" i="20"/>
  <c r="Q23" i="22"/>
  <c r="Q24" i="19"/>
  <c r="S24" i="19" s="1"/>
  <c r="P24" i="19"/>
  <c r="R24" i="19" s="1"/>
  <c r="L25" i="19" s="1"/>
  <c r="N25" i="19" s="1"/>
  <c r="Q25" i="18"/>
  <c r="S25" i="18" s="1"/>
  <c r="P25" i="18"/>
  <c r="R25" i="18" s="1"/>
  <c r="L26" i="18" s="1"/>
  <c r="N26" i="18" s="1"/>
  <c r="M25" i="17"/>
  <c r="O24" i="23"/>
  <c r="M24" i="15"/>
  <c r="N23" i="23"/>
  <c r="M25" i="14"/>
  <c r="N24" i="22"/>
  <c r="O25" i="13"/>
  <c r="C25" i="23"/>
  <c r="M24" i="12"/>
  <c r="M23" i="22"/>
  <c r="E25" i="22"/>
  <c r="O25" i="16"/>
  <c r="M25" i="9"/>
  <c r="O24" i="4"/>
  <c r="M24" i="11"/>
  <c r="Q23" i="4"/>
  <c r="M24" i="8"/>
  <c r="N23" i="4"/>
  <c r="M24" i="7"/>
  <c r="M23" i="4"/>
  <c r="P23" i="4" l="1"/>
  <c r="R23" i="4" s="1"/>
  <c r="U23" i="3" s="1"/>
  <c r="M24" i="10"/>
  <c r="R23" i="23"/>
  <c r="W23" i="3" s="1"/>
  <c r="G24" i="23"/>
  <c r="O24" i="21"/>
  <c r="G24" i="22"/>
  <c r="O24" i="20"/>
  <c r="R23" i="22"/>
  <c r="V23" i="3" s="1"/>
  <c r="M25" i="19"/>
  <c r="P24" i="23"/>
  <c r="M26" i="18"/>
  <c r="P25" i="22"/>
  <c r="E25" i="23"/>
  <c r="O25" i="17"/>
  <c r="D24" i="23"/>
  <c r="O24" i="15"/>
  <c r="D25" i="22"/>
  <c r="O25" i="14"/>
  <c r="Q25" i="13"/>
  <c r="S25" i="13" s="1"/>
  <c r="P25" i="13"/>
  <c r="R25" i="13" s="1"/>
  <c r="L26" i="13" s="1"/>
  <c r="N26" i="13" s="1"/>
  <c r="C24" i="22"/>
  <c r="O24" i="12"/>
  <c r="Q25" i="16"/>
  <c r="S25" i="16" s="1"/>
  <c r="P25" i="16"/>
  <c r="R25" i="16" s="1"/>
  <c r="L26" i="16" s="1"/>
  <c r="N26" i="16" s="1"/>
  <c r="O25" i="9"/>
  <c r="E25" i="4"/>
  <c r="G24" i="4"/>
  <c r="O24" i="11"/>
  <c r="O24" i="8"/>
  <c r="D24" i="4"/>
  <c r="O24" i="7"/>
  <c r="C24" i="4"/>
  <c r="F24" i="4" l="1"/>
  <c r="O24" i="10"/>
  <c r="H24" i="22"/>
  <c r="M24" i="3" s="1"/>
  <c r="AE24" i="3" s="1"/>
  <c r="H24" i="23"/>
  <c r="N24" i="3" s="1"/>
  <c r="AF24" i="3" s="1"/>
  <c r="Q24" i="21"/>
  <c r="S24" i="21" s="1"/>
  <c r="P24" i="21"/>
  <c r="R24" i="21" s="1"/>
  <c r="L25" i="21" s="1"/>
  <c r="N25" i="21" s="1"/>
  <c r="X23" i="3"/>
  <c r="Q24" i="20"/>
  <c r="S24" i="20" s="1"/>
  <c r="P24" i="20"/>
  <c r="R24" i="20" s="1"/>
  <c r="L25" i="20" s="1"/>
  <c r="N25" i="20" s="1"/>
  <c r="O25" i="19"/>
  <c r="F25" i="23"/>
  <c r="F26" i="22"/>
  <c r="O26" i="18"/>
  <c r="Q25" i="17"/>
  <c r="S25" i="17" s="1"/>
  <c r="P25" i="17"/>
  <c r="R25" i="17" s="1"/>
  <c r="L26" i="17" s="1"/>
  <c r="N26" i="17" s="1"/>
  <c r="Q24" i="15"/>
  <c r="S24" i="15" s="1"/>
  <c r="P24" i="15"/>
  <c r="R24" i="15" s="1"/>
  <c r="L25" i="15" s="1"/>
  <c r="N25" i="15" s="1"/>
  <c r="Q25" i="14"/>
  <c r="S25" i="14" s="1"/>
  <c r="P25" i="14"/>
  <c r="R25" i="14" s="1"/>
  <c r="L26" i="14" s="1"/>
  <c r="N26" i="14" s="1"/>
  <c r="M26" i="13"/>
  <c r="M25" i="23"/>
  <c r="Q24" i="12"/>
  <c r="S24" i="12" s="1"/>
  <c r="P24" i="12"/>
  <c r="R24" i="12" s="1"/>
  <c r="L25" i="12" s="1"/>
  <c r="N25" i="12" s="1"/>
  <c r="M26" i="16"/>
  <c r="O25" i="22"/>
  <c r="P25" i="9"/>
  <c r="R25" i="9" s="1"/>
  <c r="L26" i="9" s="1"/>
  <c r="N26" i="9" s="1"/>
  <c r="Q25" i="9"/>
  <c r="S25" i="9" s="1"/>
  <c r="Q24" i="8"/>
  <c r="S24" i="8" s="1"/>
  <c r="P24" i="8"/>
  <c r="R24" i="8" s="1"/>
  <c r="L25" i="8" s="1"/>
  <c r="N25" i="8" s="1"/>
  <c r="Q24" i="7"/>
  <c r="S24" i="7" s="1"/>
  <c r="P24" i="7"/>
  <c r="R24" i="7" s="1"/>
  <c r="L25" i="7" s="1"/>
  <c r="N25" i="7" s="1"/>
  <c r="Q24" i="11"/>
  <c r="S24" i="11" s="1"/>
  <c r="P24" i="11"/>
  <c r="R24" i="11" s="1"/>
  <c r="L25" i="11" s="1"/>
  <c r="N25" i="11" s="1"/>
  <c r="H24" i="4"/>
  <c r="L24" i="3" s="1"/>
  <c r="AD24" i="3" s="1"/>
  <c r="Q24" i="10" l="1"/>
  <c r="S24" i="10" s="1"/>
  <c r="P24" i="10"/>
  <c r="R24" i="10" s="1"/>
  <c r="L25" i="10" s="1"/>
  <c r="N25" i="10" s="1"/>
  <c r="M25" i="21"/>
  <c r="Q24" i="23"/>
  <c r="M25" i="20"/>
  <c r="Q24" i="22"/>
  <c r="Q25" i="19"/>
  <c r="S25" i="19" s="1"/>
  <c r="P25" i="19"/>
  <c r="R25" i="19" s="1"/>
  <c r="L26" i="19" s="1"/>
  <c r="N26" i="19" s="1"/>
  <c r="Q26" i="18"/>
  <c r="S26" i="18" s="1"/>
  <c r="P26" i="18"/>
  <c r="R26" i="18" s="1"/>
  <c r="L27" i="18" s="1"/>
  <c r="N27" i="18" s="1"/>
  <c r="M26" i="17"/>
  <c r="O25" i="23"/>
  <c r="M25" i="15"/>
  <c r="N24" i="23"/>
  <c r="M26" i="14"/>
  <c r="N25" i="22"/>
  <c r="O26" i="13"/>
  <c r="C26" i="23"/>
  <c r="M25" i="12"/>
  <c r="M24" i="22"/>
  <c r="E26" i="22"/>
  <c r="O26" i="16"/>
  <c r="M26" i="9"/>
  <c r="O25" i="4"/>
  <c r="O24" i="3"/>
  <c r="P24" i="3" s="1"/>
  <c r="M25" i="7"/>
  <c r="M24" i="4"/>
  <c r="M25" i="11"/>
  <c r="Q24" i="4"/>
  <c r="M25" i="8"/>
  <c r="N24" i="4"/>
  <c r="P24" i="4" l="1"/>
  <c r="M25" i="10"/>
  <c r="R24" i="23"/>
  <c r="W24" i="3" s="1"/>
  <c r="G25" i="23"/>
  <c r="O25" i="21"/>
  <c r="G25" i="22"/>
  <c r="O25" i="20"/>
  <c r="R24" i="22"/>
  <c r="V24" i="3" s="1"/>
  <c r="M26" i="19"/>
  <c r="P25" i="23"/>
  <c r="M27" i="18"/>
  <c r="P26" i="22"/>
  <c r="O26" i="17"/>
  <c r="E26" i="23"/>
  <c r="D25" i="23"/>
  <c r="O25" i="15"/>
  <c r="D26" i="22"/>
  <c r="O26" i="14"/>
  <c r="Q26" i="13"/>
  <c r="S26" i="13" s="1"/>
  <c r="P26" i="13"/>
  <c r="R26" i="13" s="1"/>
  <c r="L27" i="13" s="1"/>
  <c r="N27" i="13" s="1"/>
  <c r="C25" i="22"/>
  <c r="O25" i="12"/>
  <c r="Q26" i="16"/>
  <c r="S26" i="16" s="1"/>
  <c r="P26" i="16"/>
  <c r="R26" i="16" s="1"/>
  <c r="L27" i="16" s="1"/>
  <c r="N27" i="16" s="1"/>
  <c r="E26" i="4"/>
  <c r="O26" i="9"/>
  <c r="O25" i="8"/>
  <c r="D25" i="4"/>
  <c r="O25" i="11"/>
  <c r="G25" i="4"/>
  <c r="R24" i="4"/>
  <c r="U24" i="3" s="1"/>
  <c r="O25" i="7"/>
  <c r="C25" i="4"/>
  <c r="F25" i="4" l="1"/>
  <c r="H25" i="4" s="1"/>
  <c r="L25" i="3" s="1"/>
  <c r="AD25" i="3" s="1"/>
  <c r="O25" i="10"/>
  <c r="H25" i="23"/>
  <c r="N25" i="3" s="1"/>
  <c r="AF25" i="3" s="1"/>
  <c r="X24" i="3"/>
  <c r="Q25" i="21"/>
  <c r="S25" i="21" s="1"/>
  <c r="P25" i="21"/>
  <c r="R25" i="21" s="1"/>
  <c r="L26" i="21" s="1"/>
  <c r="N26" i="21" s="1"/>
  <c r="H25" i="22"/>
  <c r="M25" i="3" s="1"/>
  <c r="AE25" i="3" s="1"/>
  <c r="Q25" i="20"/>
  <c r="S25" i="20" s="1"/>
  <c r="P25" i="20"/>
  <c r="R25" i="20" s="1"/>
  <c r="L26" i="20" s="1"/>
  <c r="N26" i="20" s="1"/>
  <c r="O26" i="19"/>
  <c r="F26" i="23"/>
  <c r="F27" i="22"/>
  <c r="O27" i="18"/>
  <c r="Q26" i="17"/>
  <c r="S26" i="17" s="1"/>
  <c r="P26" i="17"/>
  <c r="R26" i="17" s="1"/>
  <c r="L27" i="17" s="1"/>
  <c r="N27" i="17" s="1"/>
  <c r="Q25" i="15"/>
  <c r="S25" i="15" s="1"/>
  <c r="P25" i="15"/>
  <c r="R25" i="15" s="1"/>
  <c r="L26" i="15" s="1"/>
  <c r="N26" i="15" s="1"/>
  <c r="Q26" i="14"/>
  <c r="S26" i="14" s="1"/>
  <c r="P26" i="14"/>
  <c r="R26" i="14" s="1"/>
  <c r="L27" i="14" s="1"/>
  <c r="N27" i="14" s="1"/>
  <c r="M27" i="13"/>
  <c r="M26" i="23"/>
  <c r="Q25" i="12"/>
  <c r="S25" i="12" s="1"/>
  <c r="P25" i="12"/>
  <c r="R25" i="12" s="1"/>
  <c r="L26" i="12" s="1"/>
  <c r="N26" i="12" s="1"/>
  <c r="M27" i="16"/>
  <c r="O26" i="22"/>
  <c r="Q26" i="9"/>
  <c r="S26" i="9" s="1"/>
  <c r="P26" i="9"/>
  <c r="R26" i="9" s="1"/>
  <c r="L27" i="9" s="1"/>
  <c r="N27" i="9" s="1"/>
  <c r="Q25" i="11"/>
  <c r="S25" i="11" s="1"/>
  <c r="P25" i="11"/>
  <c r="R25" i="11" s="1"/>
  <c r="L26" i="11" s="1"/>
  <c r="N26" i="11" s="1"/>
  <c r="Q25" i="7"/>
  <c r="S25" i="7" s="1"/>
  <c r="P25" i="7"/>
  <c r="R25" i="7" s="1"/>
  <c r="L26" i="7" s="1"/>
  <c r="N26" i="7" s="1"/>
  <c r="Q25" i="8"/>
  <c r="S25" i="8" s="1"/>
  <c r="P25" i="8"/>
  <c r="R25" i="8" s="1"/>
  <c r="L26" i="8" s="1"/>
  <c r="N26" i="8" s="1"/>
  <c r="Q25" i="10" l="1"/>
  <c r="S25" i="10" s="1"/>
  <c r="P25" i="10"/>
  <c r="R25" i="10" s="1"/>
  <c r="L26" i="10" s="1"/>
  <c r="N26" i="10" s="1"/>
  <c r="M26" i="21"/>
  <c r="Q25" i="23"/>
  <c r="M26" i="20"/>
  <c r="Q25" i="22"/>
  <c r="Q26" i="19"/>
  <c r="S26" i="19" s="1"/>
  <c r="P26" i="19"/>
  <c r="R26" i="19" s="1"/>
  <c r="L27" i="19" s="1"/>
  <c r="N27" i="19" s="1"/>
  <c r="Q27" i="18"/>
  <c r="S27" i="18" s="1"/>
  <c r="P27" i="18"/>
  <c r="R27" i="18" s="1"/>
  <c r="L28" i="18" s="1"/>
  <c r="N28" i="18" s="1"/>
  <c r="M27" i="17"/>
  <c r="O26" i="23"/>
  <c r="M26" i="15"/>
  <c r="N25" i="23"/>
  <c r="M27" i="14"/>
  <c r="N26" i="22"/>
  <c r="C27" i="23"/>
  <c r="O27" i="13"/>
  <c r="M26" i="12"/>
  <c r="M25" i="22"/>
  <c r="E27" i="22"/>
  <c r="O27" i="16"/>
  <c r="O26" i="4"/>
  <c r="M27" i="9"/>
  <c r="M26" i="11"/>
  <c r="Q25" i="4"/>
  <c r="M26" i="8"/>
  <c r="N25" i="4"/>
  <c r="O25" i="3"/>
  <c r="P25" i="3" s="1"/>
  <c r="M26" i="7"/>
  <c r="M25" i="4"/>
  <c r="P25" i="4" l="1"/>
  <c r="R25" i="4" s="1"/>
  <c r="U25" i="3" s="1"/>
  <c r="M26" i="10"/>
  <c r="R25" i="23"/>
  <c r="W25" i="3" s="1"/>
  <c r="G26" i="23"/>
  <c r="O26" i="21"/>
  <c r="O26" i="20"/>
  <c r="G26" i="22"/>
  <c r="R25" i="22"/>
  <c r="V25" i="3" s="1"/>
  <c r="M27" i="19"/>
  <c r="P26" i="23"/>
  <c r="M28" i="18"/>
  <c r="P27" i="22"/>
  <c r="O27" i="17"/>
  <c r="E27" i="23"/>
  <c r="D26" i="23"/>
  <c r="O26" i="15"/>
  <c r="D27" i="22"/>
  <c r="O27" i="14"/>
  <c r="Q27" i="13"/>
  <c r="S27" i="13" s="1"/>
  <c r="P27" i="13"/>
  <c r="R27" i="13" s="1"/>
  <c r="L28" i="13" s="1"/>
  <c r="N28" i="13" s="1"/>
  <c r="C26" i="22"/>
  <c r="O26" i="12"/>
  <c r="Q27" i="16"/>
  <c r="S27" i="16" s="1"/>
  <c r="P27" i="16"/>
  <c r="R27" i="16" s="1"/>
  <c r="L28" i="16" s="1"/>
  <c r="N28" i="16" s="1"/>
  <c r="E27" i="4"/>
  <c r="O27" i="9"/>
  <c r="O26" i="7"/>
  <c r="C26" i="4"/>
  <c r="D26" i="4"/>
  <c r="O26" i="8"/>
  <c r="O26" i="11"/>
  <c r="G26" i="4"/>
  <c r="O26" i="10" l="1"/>
  <c r="F26" i="4"/>
  <c r="H26" i="22"/>
  <c r="M26" i="3" s="1"/>
  <c r="AE26" i="3" s="1"/>
  <c r="H26" i="23"/>
  <c r="N26" i="3" s="1"/>
  <c r="AF26" i="3" s="1"/>
  <c r="Q26" i="21"/>
  <c r="S26" i="21" s="1"/>
  <c r="P26" i="21"/>
  <c r="R26" i="21" s="1"/>
  <c r="L27" i="21" s="1"/>
  <c r="N27" i="21" s="1"/>
  <c r="X25" i="3"/>
  <c r="Q26" i="20"/>
  <c r="S26" i="20" s="1"/>
  <c r="P26" i="20"/>
  <c r="R26" i="20" s="1"/>
  <c r="L27" i="20" s="1"/>
  <c r="N27" i="20" s="1"/>
  <c r="F27" i="23"/>
  <c r="O27" i="19"/>
  <c r="F28" i="22"/>
  <c r="O28" i="18"/>
  <c r="Q27" i="17"/>
  <c r="S27" i="17" s="1"/>
  <c r="P27" i="17"/>
  <c r="R27" i="17" s="1"/>
  <c r="L28" i="17" s="1"/>
  <c r="N28" i="17" s="1"/>
  <c r="Q26" i="15"/>
  <c r="S26" i="15" s="1"/>
  <c r="P26" i="15"/>
  <c r="R26" i="15" s="1"/>
  <c r="L27" i="15" s="1"/>
  <c r="N27" i="15" s="1"/>
  <c r="Q27" i="14"/>
  <c r="S27" i="14" s="1"/>
  <c r="P27" i="14"/>
  <c r="R27" i="14" s="1"/>
  <c r="L28" i="14" s="1"/>
  <c r="N28" i="14" s="1"/>
  <c r="M28" i="13"/>
  <c r="M27" i="23"/>
  <c r="Q26" i="12"/>
  <c r="S26" i="12" s="1"/>
  <c r="P26" i="12"/>
  <c r="R26" i="12" s="1"/>
  <c r="L27" i="12" s="1"/>
  <c r="N27" i="12" s="1"/>
  <c r="M28" i="16"/>
  <c r="O27" i="22"/>
  <c r="Q27" i="9"/>
  <c r="S27" i="9" s="1"/>
  <c r="P27" i="9"/>
  <c r="R27" i="9" s="1"/>
  <c r="L28" i="9" s="1"/>
  <c r="N28" i="9" s="1"/>
  <c r="Q26" i="11"/>
  <c r="S26" i="11" s="1"/>
  <c r="P26" i="11"/>
  <c r="R26" i="11" s="1"/>
  <c r="L27" i="11" s="1"/>
  <c r="N27" i="11" s="1"/>
  <c r="H26" i="4"/>
  <c r="L26" i="3" s="1"/>
  <c r="AD26" i="3" s="1"/>
  <c r="Q26" i="8"/>
  <c r="S26" i="8" s="1"/>
  <c r="P26" i="8"/>
  <c r="R26" i="8" s="1"/>
  <c r="L27" i="8" s="1"/>
  <c r="N27" i="8" s="1"/>
  <c r="Q26" i="7"/>
  <c r="S26" i="7" s="1"/>
  <c r="P26" i="7"/>
  <c r="R26" i="7" s="1"/>
  <c r="L27" i="7" s="1"/>
  <c r="N27" i="7" s="1"/>
  <c r="Q26" i="10" l="1"/>
  <c r="S26" i="10" s="1"/>
  <c r="P26" i="10"/>
  <c r="R26" i="10" s="1"/>
  <c r="L27" i="10" s="1"/>
  <c r="N27" i="10" s="1"/>
  <c r="M27" i="21"/>
  <c r="Q26" i="23"/>
  <c r="M27" i="20"/>
  <c r="Q26" i="22"/>
  <c r="Q27" i="19"/>
  <c r="S27" i="19" s="1"/>
  <c r="P27" i="19"/>
  <c r="R27" i="19" s="1"/>
  <c r="L28" i="19" s="1"/>
  <c r="N28" i="19" s="1"/>
  <c r="Q28" i="18"/>
  <c r="S28" i="18" s="1"/>
  <c r="P28" i="18"/>
  <c r="R28" i="18" s="1"/>
  <c r="L29" i="18" s="1"/>
  <c r="N29" i="18" s="1"/>
  <c r="M28" i="17"/>
  <c r="O27" i="23"/>
  <c r="M27" i="15"/>
  <c r="N26" i="23"/>
  <c r="M28" i="14"/>
  <c r="N27" i="22"/>
  <c r="C28" i="23"/>
  <c r="O28" i="13"/>
  <c r="M27" i="12"/>
  <c r="M26" i="22"/>
  <c r="O28" i="16"/>
  <c r="E28" i="22"/>
  <c r="M28" i="9"/>
  <c r="O27" i="4"/>
  <c r="O26" i="3"/>
  <c r="P26" i="3" s="1"/>
  <c r="M27" i="11"/>
  <c r="Q26" i="4"/>
  <c r="M27" i="7"/>
  <c r="M26" i="4"/>
  <c r="M27" i="8"/>
  <c r="N26" i="4"/>
  <c r="P26" i="4" l="1"/>
  <c r="M27" i="10"/>
  <c r="R26" i="23"/>
  <c r="W26" i="3" s="1"/>
  <c r="O27" i="21"/>
  <c r="G27" i="23"/>
  <c r="O27" i="20"/>
  <c r="G27" i="22"/>
  <c r="R26" i="22"/>
  <c r="V26" i="3" s="1"/>
  <c r="M28" i="19"/>
  <c r="P27" i="23"/>
  <c r="M29" i="18"/>
  <c r="P28" i="22"/>
  <c r="O28" i="17"/>
  <c r="E28" i="23"/>
  <c r="D27" i="23"/>
  <c r="O27" i="15"/>
  <c r="D28" i="22"/>
  <c r="O28" i="14"/>
  <c r="Q28" i="13"/>
  <c r="S28" i="13" s="1"/>
  <c r="P28" i="13"/>
  <c r="R28" i="13" s="1"/>
  <c r="L29" i="13" s="1"/>
  <c r="N29" i="13" s="1"/>
  <c r="C27" i="22"/>
  <c r="O27" i="12"/>
  <c r="Q28" i="16"/>
  <c r="S28" i="16" s="1"/>
  <c r="P28" i="16"/>
  <c r="R28" i="16" s="1"/>
  <c r="L29" i="16" s="1"/>
  <c r="N29" i="16" s="1"/>
  <c r="O28" i="9"/>
  <c r="E28" i="4"/>
  <c r="G27" i="4"/>
  <c r="O27" i="11"/>
  <c r="R26" i="4"/>
  <c r="U26" i="3" s="1"/>
  <c r="D27" i="4"/>
  <c r="O27" i="8"/>
  <c r="O27" i="7"/>
  <c r="C27" i="4"/>
  <c r="F27" i="4" l="1"/>
  <c r="O27" i="10"/>
  <c r="H27" i="22"/>
  <c r="M27" i="3" s="1"/>
  <c r="AE27" i="3" s="1"/>
  <c r="H27" i="23"/>
  <c r="N27" i="3" s="1"/>
  <c r="AF27" i="3" s="1"/>
  <c r="Q27" i="21"/>
  <c r="S27" i="21" s="1"/>
  <c r="P27" i="21"/>
  <c r="R27" i="21" s="1"/>
  <c r="L28" i="21" s="1"/>
  <c r="N28" i="21" s="1"/>
  <c r="X26" i="3"/>
  <c r="Q27" i="20"/>
  <c r="S27" i="20" s="1"/>
  <c r="P27" i="20"/>
  <c r="R27" i="20" s="1"/>
  <c r="L28" i="20" s="1"/>
  <c r="N28" i="20" s="1"/>
  <c r="F28" i="23"/>
  <c r="O28" i="19"/>
  <c r="F29" i="22"/>
  <c r="O29" i="18"/>
  <c r="Q28" i="17"/>
  <c r="S28" i="17" s="1"/>
  <c r="P28" i="17"/>
  <c r="R28" i="17" s="1"/>
  <c r="L29" i="17" s="1"/>
  <c r="N29" i="17" s="1"/>
  <c r="Q27" i="15"/>
  <c r="S27" i="15" s="1"/>
  <c r="P27" i="15"/>
  <c r="R27" i="15" s="1"/>
  <c r="L28" i="15" s="1"/>
  <c r="N28" i="15" s="1"/>
  <c r="Q28" i="14"/>
  <c r="S28" i="14" s="1"/>
  <c r="P28" i="14"/>
  <c r="R28" i="14" s="1"/>
  <c r="L29" i="14" s="1"/>
  <c r="N29" i="14" s="1"/>
  <c r="M29" i="13"/>
  <c r="M28" i="23"/>
  <c r="Q27" i="12"/>
  <c r="S27" i="12" s="1"/>
  <c r="M27" i="22" s="1"/>
  <c r="P27" i="12"/>
  <c r="R27" i="12" s="1"/>
  <c r="L28" i="12" s="1"/>
  <c r="N28" i="12" s="1"/>
  <c r="M29" i="16"/>
  <c r="O28" i="22"/>
  <c r="Q28" i="9"/>
  <c r="S28" i="9" s="1"/>
  <c r="P28" i="9"/>
  <c r="R28" i="9" s="1"/>
  <c r="L29" i="9" s="1"/>
  <c r="N29" i="9" s="1"/>
  <c r="Q27" i="8"/>
  <c r="S27" i="8" s="1"/>
  <c r="P27" i="8"/>
  <c r="R27" i="8" s="1"/>
  <c r="L28" i="8" s="1"/>
  <c r="N28" i="8" s="1"/>
  <c r="Q27" i="11"/>
  <c r="S27" i="11" s="1"/>
  <c r="P27" i="11"/>
  <c r="R27" i="11" s="1"/>
  <c r="L28" i="11" s="1"/>
  <c r="N28" i="11" s="1"/>
  <c r="H27" i="4"/>
  <c r="L27" i="3" s="1"/>
  <c r="AD27" i="3" s="1"/>
  <c r="Q27" i="7"/>
  <c r="S27" i="7" s="1"/>
  <c r="P27" i="7"/>
  <c r="R27" i="7" s="1"/>
  <c r="L28" i="7" s="1"/>
  <c r="N28" i="7" s="1"/>
  <c r="Q27" i="10" l="1"/>
  <c r="S27" i="10" s="1"/>
  <c r="P27" i="10"/>
  <c r="R27" i="10" s="1"/>
  <c r="L28" i="10" s="1"/>
  <c r="N28" i="10" s="1"/>
  <c r="M28" i="12"/>
  <c r="C28" i="22" s="1"/>
  <c r="M28" i="21"/>
  <c r="Q27" i="23"/>
  <c r="M28" i="20"/>
  <c r="Q27" i="22"/>
  <c r="R27" i="22" s="1"/>
  <c r="V27" i="3" s="1"/>
  <c r="Q28" i="19"/>
  <c r="S28" i="19" s="1"/>
  <c r="P28" i="19"/>
  <c r="R28" i="19" s="1"/>
  <c r="L29" i="19" s="1"/>
  <c r="N29" i="19" s="1"/>
  <c r="Q29" i="18"/>
  <c r="S29" i="18" s="1"/>
  <c r="P29" i="18"/>
  <c r="R29" i="18" s="1"/>
  <c r="L30" i="18" s="1"/>
  <c r="N30" i="18" s="1"/>
  <c r="M29" i="17"/>
  <c r="O28" i="23"/>
  <c r="M28" i="15"/>
  <c r="N27" i="23"/>
  <c r="M29" i="14"/>
  <c r="N28" i="22"/>
  <c r="C29" i="23"/>
  <c r="O29" i="13"/>
  <c r="O29" i="16"/>
  <c r="E29" i="22"/>
  <c r="O28" i="4"/>
  <c r="M29" i="9"/>
  <c r="M28" i="7"/>
  <c r="M27" i="4"/>
  <c r="M28" i="11"/>
  <c r="Q27" i="4"/>
  <c r="O27" i="3"/>
  <c r="P27" i="3" s="1"/>
  <c r="M28" i="8"/>
  <c r="N27" i="4"/>
  <c r="P27" i="4" l="1"/>
  <c r="M28" i="10"/>
  <c r="O28" i="12"/>
  <c r="Q28" i="12" s="1"/>
  <c r="S28" i="12" s="1"/>
  <c r="M29" i="12" s="1"/>
  <c r="R27" i="23"/>
  <c r="W27" i="3" s="1"/>
  <c r="O28" i="21"/>
  <c r="G28" i="23"/>
  <c r="G28" i="22"/>
  <c r="H28" i="22" s="1"/>
  <c r="M28" i="3" s="1"/>
  <c r="AE28" i="3" s="1"/>
  <c r="O28" i="20"/>
  <c r="M29" i="19"/>
  <c r="P28" i="23"/>
  <c r="M30" i="18"/>
  <c r="P29" i="22"/>
  <c r="E29" i="23"/>
  <c r="O29" i="17"/>
  <c r="D28" i="23"/>
  <c r="O28" i="15"/>
  <c r="O29" i="14"/>
  <c r="D29" i="22"/>
  <c r="Q29" i="13"/>
  <c r="S29" i="13" s="1"/>
  <c r="P29" i="13"/>
  <c r="R29" i="13" s="1"/>
  <c r="L30" i="13" s="1"/>
  <c r="N30" i="13" s="1"/>
  <c r="Q29" i="16"/>
  <c r="S29" i="16" s="1"/>
  <c r="P29" i="16"/>
  <c r="R29" i="16" s="1"/>
  <c r="L30" i="16" s="1"/>
  <c r="N30" i="16" s="1"/>
  <c r="E29" i="4"/>
  <c r="O29" i="9"/>
  <c r="D28" i="4"/>
  <c r="O28" i="8"/>
  <c r="O28" i="7"/>
  <c r="C28" i="4"/>
  <c r="G28" i="4"/>
  <c r="O28" i="11"/>
  <c r="R27" i="4"/>
  <c r="U27" i="3" s="1"/>
  <c r="F28" i="4" l="1"/>
  <c r="O28" i="10"/>
  <c r="M28" i="22"/>
  <c r="P28" i="12"/>
  <c r="R28" i="12" s="1"/>
  <c r="L29" i="12" s="1"/>
  <c r="N29" i="12" s="1"/>
  <c r="X27" i="3"/>
  <c r="H28" i="23"/>
  <c r="N28" i="3" s="1"/>
  <c r="AF28" i="3" s="1"/>
  <c r="Q28" i="21"/>
  <c r="S28" i="21" s="1"/>
  <c r="P28" i="21"/>
  <c r="R28" i="21" s="1"/>
  <c r="L29" i="21" s="1"/>
  <c r="N29" i="21" s="1"/>
  <c r="Q28" i="20"/>
  <c r="S28" i="20" s="1"/>
  <c r="P28" i="20"/>
  <c r="R28" i="20" s="1"/>
  <c r="L29" i="20" s="1"/>
  <c r="N29" i="20" s="1"/>
  <c r="O29" i="19"/>
  <c r="F29" i="23"/>
  <c r="F30" i="22"/>
  <c r="O30" i="18"/>
  <c r="Q29" i="17"/>
  <c r="S29" i="17" s="1"/>
  <c r="P29" i="17"/>
  <c r="R29" i="17" s="1"/>
  <c r="L30" i="17" s="1"/>
  <c r="N30" i="17" s="1"/>
  <c r="Q28" i="15"/>
  <c r="S28" i="15" s="1"/>
  <c r="P28" i="15"/>
  <c r="R28" i="15" s="1"/>
  <c r="L29" i="15" s="1"/>
  <c r="N29" i="15" s="1"/>
  <c r="Q29" i="14"/>
  <c r="S29" i="14" s="1"/>
  <c r="P29" i="14"/>
  <c r="R29" i="14" s="1"/>
  <c r="L30" i="14" s="1"/>
  <c r="N30" i="14" s="1"/>
  <c r="M30" i="13"/>
  <c r="M29" i="23"/>
  <c r="C29" i="22"/>
  <c r="O29" i="12"/>
  <c r="M30" i="16"/>
  <c r="O29" i="22"/>
  <c r="Q29" i="9"/>
  <c r="S29" i="9" s="1"/>
  <c r="P29" i="9"/>
  <c r="R29" i="9" s="1"/>
  <c r="L30" i="9" s="1"/>
  <c r="N30" i="9" s="1"/>
  <c r="H28" i="4"/>
  <c r="L28" i="3" s="1"/>
  <c r="AD28" i="3" s="1"/>
  <c r="Q28" i="7"/>
  <c r="S28" i="7" s="1"/>
  <c r="P28" i="7"/>
  <c r="R28" i="7" s="1"/>
  <c r="L29" i="7" s="1"/>
  <c r="N29" i="7" s="1"/>
  <c r="Q28" i="8"/>
  <c r="S28" i="8" s="1"/>
  <c r="P28" i="8"/>
  <c r="R28" i="8" s="1"/>
  <c r="L29" i="8" s="1"/>
  <c r="N29" i="8" s="1"/>
  <c r="Q28" i="11"/>
  <c r="S28" i="11" s="1"/>
  <c r="P28" i="11"/>
  <c r="R28" i="11" s="1"/>
  <c r="L29" i="11" s="1"/>
  <c r="N29" i="11" s="1"/>
  <c r="Q28" i="10" l="1"/>
  <c r="S28" i="10" s="1"/>
  <c r="P28" i="10"/>
  <c r="R28" i="10" s="1"/>
  <c r="L29" i="10" s="1"/>
  <c r="N29" i="10" s="1"/>
  <c r="Q29" i="12"/>
  <c r="S29" i="12" s="1"/>
  <c r="M29" i="22" s="1"/>
  <c r="M29" i="21"/>
  <c r="Q28" i="23"/>
  <c r="M29" i="20"/>
  <c r="Q28" i="22"/>
  <c r="R28" i="22" s="1"/>
  <c r="V28" i="3" s="1"/>
  <c r="Q29" i="19"/>
  <c r="S29" i="19" s="1"/>
  <c r="P29" i="19"/>
  <c r="R29" i="19" s="1"/>
  <c r="L30" i="19" s="1"/>
  <c r="N30" i="19" s="1"/>
  <c r="Q30" i="18"/>
  <c r="S30" i="18" s="1"/>
  <c r="P30" i="18"/>
  <c r="R30" i="18" s="1"/>
  <c r="L31" i="18" s="1"/>
  <c r="N31" i="18" s="1"/>
  <c r="M30" i="17"/>
  <c r="O29" i="23"/>
  <c r="M29" i="15"/>
  <c r="N28" i="23"/>
  <c r="M30" i="14"/>
  <c r="N29" i="22"/>
  <c r="C30" i="23"/>
  <c r="O30" i="13"/>
  <c r="P29" i="12"/>
  <c r="R29" i="12" s="1"/>
  <c r="L30" i="12" s="1"/>
  <c r="N30" i="12" s="1"/>
  <c r="E30" i="22"/>
  <c r="O30" i="16"/>
  <c r="M30" i="9"/>
  <c r="O29" i="4"/>
  <c r="M29" i="7"/>
  <c r="M28" i="4"/>
  <c r="O28" i="3"/>
  <c r="P28" i="3" s="1"/>
  <c r="M29" i="11"/>
  <c r="Q28" i="4"/>
  <c r="M29" i="8"/>
  <c r="N28" i="4"/>
  <c r="P28" i="4" l="1"/>
  <c r="M29" i="10"/>
  <c r="M30" i="12"/>
  <c r="O30" i="12" s="1"/>
  <c r="Q30" i="12" s="1"/>
  <c r="S30" i="12" s="1"/>
  <c r="R28" i="23"/>
  <c r="W28" i="3" s="1"/>
  <c r="G29" i="23"/>
  <c r="O29" i="21"/>
  <c r="G29" i="22"/>
  <c r="H29" i="22" s="1"/>
  <c r="M29" i="3" s="1"/>
  <c r="AE29" i="3" s="1"/>
  <c r="O29" i="20"/>
  <c r="M30" i="19"/>
  <c r="P29" i="23"/>
  <c r="M31" i="18"/>
  <c r="P30" i="22"/>
  <c r="E30" i="23"/>
  <c r="O30" i="17"/>
  <c r="D29" i="23"/>
  <c r="O29" i="15"/>
  <c r="O30" i="14"/>
  <c r="D30" i="22"/>
  <c r="Q30" i="13"/>
  <c r="S30" i="13" s="1"/>
  <c r="P30" i="13"/>
  <c r="R30" i="13" s="1"/>
  <c r="L31" i="13" s="1"/>
  <c r="N31" i="13" s="1"/>
  <c r="C30" i="22"/>
  <c r="Q30" i="16"/>
  <c r="S30" i="16" s="1"/>
  <c r="P30" i="16"/>
  <c r="R30" i="16" s="1"/>
  <c r="L31" i="16" s="1"/>
  <c r="N31" i="16" s="1"/>
  <c r="O30" i="9"/>
  <c r="E30" i="4"/>
  <c r="O29" i="11"/>
  <c r="G29" i="4"/>
  <c r="D29" i="4"/>
  <c r="O29" i="8"/>
  <c r="R28" i="4"/>
  <c r="U28" i="3" s="1"/>
  <c r="O29" i="7"/>
  <c r="C29" i="4"/>
  <c r="F29" i="4" l="1"/>
  <c r="O29" i="10"/>
  <c r="X28" i="3"/>
  <c r="H29" i="23"/>
  <c r="N29" i="3" s="1"/>
  <c r="AF29" i="3" s="1"/>
  <c r="Q29" i="21"/>
  <c r="S29" i="21" s="1"/>
  <c r="P29" i="21"/>
  <c r="R29" i="21" s="1"/>
  <c r="L30" i="21" s="1"/>
  <c r="N30" i="21" s="1"/>
  <c r="Q29" i="20"/>
  <c r="S29" i="20" s="1"/>
  <c r="P29" i="20"/>
  <c r="R29" i="20" s="1"/>
  <c r="L30" i="20" s="1"/>
  <c r="N30" i="20" s="1"/>
  <c r="O30" i="19"/>
  <c r="F30" i="23"/>
  <c r="F31" i="22"/>
  <c r="O31" i="18"/>
  <c r="Q30" i="17"/>
  <c r="S30" i="17" s="1"/>
  <c r="P30" i="17"/>
  <c r="R30" i="17" s="1"/>
  <c r="L31" i="17" s="1"/>
  <c r="N31" i="17" s="1"/>
  <c r="Q29" i="15"/>
  <c r="S29" i="15" s="1"/>
  <c r="P29" i="15"/>
  <c r="R29" i="15" s="1"/>
  <c r="L30" i="15" s="1"/>
  <c r="N30" i="15" s="1"/>
  <c r="Q30" i="14"/>
  <c r="S30" i="14" s="1"/>
  <c r="P30" i="14"/>
  <c r="R30" i="14" s="1"/>
  <c r="L31" i="14" s="1"/>
  <c r="N31" i="14" s="1"/>
  <c r="M31" i="13"/>
  <c r="M30" i="23"/>
  <c r="P30" i="12"/>
  <c r="R30" i="12" s="1"/>
  <c r="L31" i="12" s="1"/>
  <c r="N31" i="12" s="1"/>
  <c r="M31" i="12"/>
  <c r="M30" i="22"/>
  <c r="M31" i="16"/>
  <c r="O30" i="22"/>
  <c r="Q30" i="9"/>
  <c r="S30" i="9" s="1"/>
  <c r="P30" i="9"/>
  <c r="R30" i="9" s="1"/>
  <c r="L31" i="9" s="1"/>
  <c r="N31" i="9" s="1"/>
  <c r="H29" i="4"/>
  <c r="L29" i="3" s="1"/>
  <c r="AD29" i="3" s="1"/>
  <c r="Q29" i="8"/>
  <c r="S29" i="8" s="1"/>
  <c r="P29" i="8"/>
  <c r="R29" i="8" s="1"/>
  <c r="L30" i="8" s="1"/>
  <c r="N30" i="8" s="1"/>
  <c r="Q29" i="7"/>
  <c r="S29" i="7" s="1"/>
  <c r="P29" i="7"/>
  <c r="R29" i="7" s="1"/>
  <c r="L30" i="7" s="1"/>
  <c r="N30" i="7" s="1"/>
  <c r="Q29" i="11"/>
  <c r="S29" i="11" s="1"/>
  <c r="P29" i="11"/>
  <c r="R29" i="11" s="1"/>
  <c r="L30" i="11" s="1"/>
  <c r="N30" i="11" s="1"/>
  <c r="Q29" i="10" l="1"/>
  <c r="S29" i="10" s="1"/>
  <c r="P29" i="10"/>
  <c r="R29" i="10" s="1"/>
  <c r="L30" i="10" s="1"/>
  <c r="N30" i="10" s="1"/>
  <c r="M30" i="21"/>
  <c r="Q29" i="23"/>
  <c r="M30" i="20"/>
  <c r="Q29" i="22"/>
  <c r="R29" i="22" s="1"/>
  <c r="V29" i="3" s="1"/>
  <c r="Q30" i="19"/>
  <c r="S30" i="19" s="1"/>
  <c r="P30" i="19"/>
  <c r="R30" i="19" s="1"/>
  <c r="L31" i="19" s="1"/>
  <c r="N31" i="19" s="1"/>
  <c r="Q31" i="18"/>
  <c r="S31" i="18" s="1"/>
  <c r="P31" i="18"/>
  <c r="R31" i="18" s="1"/>
  <c r="L32" i="18" s="1"/>
  <c r="N32" i="18" s="1"/>
  <c r="M31" i="17"/>
  <c r="O30" i="23"/>
  <c r="M30" i="15"/>
  <c r="N29" i="23"/>
  <c r="M31" i="14"/>
  <c r="N30" i="22"/>
  <c r="O31" i="13"/>
  <c r="C31" i="23"/>
  <c r="O31" i="12"/>
  <c r="Q31" i="12" s="1"/>
  <c r="S31" i="12" s="1"/>
  <c r="C31" i="22"/>
  <c r="E31" i="22"/>
  <c r="O31" i="16"/>
  <c r="O30" i="4"/>
  <c r="M31" i="9"/>
  <c r="O29" i="3"/>
  <c r="P29" i="3" s="1"/>
  <c r="M30" i="8"/>
  <c r="N29" i="4"/>
  <c r="M30" i="11"/>
  <c r="Q29" i="4"/>
  <c r="M30" i="7"/>
  <c r="M29" i="4"/>
  <c r="P29" i="4" l="1"/>
  <c r="R29" i="4" s="1"/>
  <c r="U29" i="3" s="1"/>
  <c r="M30" i="10"/>
  <c r="R29" i="23"/>
  <c r="W29" i="3" s="1"/>
  <c r="G30" i="23"/>
  <c r="O30" i="21"/>
  <c r="G30" i="22"/>
  <c r="H30" i="22" s="1"/>
  <c r="M30" i="3" s="1"/>
  <c r="AE30" i="3" s="1"/>
  <c r="O30" i="20"/>
  <c r="M31" i="19"/>
  <c r="P30" i="23"/>
  <c r="M32" i="18"/>
  <c r="P31" i="22"/>
  <c r="E31" i="23"/>
  <c r="O31" i="17"/>
  <c r="D30" i="23"/>
  <c r="O30" i="15"/>
  <c r="O31" i="14"/>
  <c r="D31" i="22"/>
  <c r="Q31" i="13"/>
  <c r="S31" i="13" s="1"/>
  <c r="P31" i="13"/>
  <c r="R31" i="13" s="1"/>
  <c r="L32" i="13" s="1"/>
  <c r="N32" i="13" s="1"/>
  <c r="P31" i="12"/>
  <c r="R31" i="12" s="1"/>
  <c r="L32" i="12" s="1"/>
  <c r="N32" i="12" s="1"/>
  <c r="M32" i="12"/>
  <c r="M31" i="22"/>
  <c r="Q31" i="16"/>
  <c r="S31" i="16" s="1"/>
  <c r="P31" i="16"/>
  <c r="R31" i="16" s="1"/>
  <c r="L32" i="16" s="1"/>
  <c r="N32" i="16" s="1"/>
  <c r="E31" i="4"/>
  <c r="O31" i="9"/>
  <c r="O30" i="7"/>
  <c r="C30" i="4"/>
  <c r="D30" i="4"/>
  <c r="O30" i="8"/>
  <c r="O30" i="11"/>
  <c r="G30" i="4"/>
  <c r="O30" i="10" l="1"/>
  <c r="F30" i="4"/>
  <c r="X29" i="3"/>
  <c r="H30" i="23"/>
  <c r="N30" i="3" s="1"/>
  <c r="AF30" i="3" s="1"/>
  <c r="Q30" i="21"/>
  <c r="S30" i="21" s="1"/>
  <c r="P30" i="21"/>
  <c r="R30" i="21" s="1"/>
  <c r="L31" i="21" s="1"/>
  <c r="N31" i="21" s="1"/>
  <c r="Q30" i="20"/>
  <c r="S30" i="20" s="1"/>
  <c r="P30" i="20"/>
  <c r="R30" i="20" s="1"/>
  <c r="L31" i="20" s="1"/>
  <c r="N31" i="20" s="1"/>
  <c r="O31" i="19"/>
  <c r="F31" i="23"/>
  <c r="F32" i="22"/>
  <c r="O32" i="18"/>
  <c r="Q31" i="17"/>
  <c r="S31" i="17" s="1"/>
  <c r="P31" i="17"/>
  <c r="R31" i="17" s="1"/>
  <c r="L32" i="17" s="1"/>
  <c r="N32" i="17" s="1"/>
  <c r="Q30" i="15"/>
  <c r="S30" i="15" s="1"/>
  <c r="P30" i="15"/>
  <c r="R30" i="15" s="1"/>
  <c r="L31" i="15" s="1"/>
  <c r="N31" i="15" s="1"/>
  <c r="Q31" i="14"/>
  <c r="S31" i="14" s="1"/>
  <c r="P31" i="14"/>
  <c r="R31" i="14" s="1"/>
  <c r="L32" i="14" s="1"/>
  <c r="N32" i="14" s="1"/>
  <c r="M32" i="13"/>
  <c r="M31" i="23"/>
  <c r="O32" i="12"/>
  <c r="Q32" i="12" s="1"/>
  <c r="S32" i="12" s="1"/>
  <c r="C32" i="22"/>
  <c r="M32" i="16"/>
  <c r="O31" i="22"/>
  <c r="Q31" i="9"/>
  <c r="S31" i="9" s="1"/>
  <c r="P31" i="9"/>
  <c r="R31" i="9" s="1"/>
  <c r="L32" i="9" s="1"/>
  <c r="N32" i="9" s="1"/>
  <c r="Q30" i="8"/>
  <c r="S30" i="8" s="1"/>
  <c r="P30" i="8"/>
  <c r="R30" i="8" s="1"/>
  <c r="L31" i="8" s="1"/>
  <c r="N31" i="8" s="1"/>
  <c r="H30" i="4"/>
  <c r="L30" i="3" s="1"/>
  <c r="AD30" i="3" s="1"/>
  <c r="Q30" i="7"/>
  <c r="S30" i="7" s="1"/>
  <c r="P30" i="7"/>
  <c r="R30" i="7" s="1"/>
  <c r="L31" i="7" s="1"/>
  <c r="N31" i="7" s="1"/>
  <c r="Q30" i="11"/>
  <c r="S30" i="11" s="1"/>
  <c r="P30" i="11"/>
  <c r="R30" i="11" s="1"/>
  <c r="L31" i="11" s="1"/>
  <c r="N31" i="11" s="1"/>
  <c r="Q30" i="10" l="1"/>
  <c r="S30" i="10" s="1"/>
  <c r="P30" i="10"/>
  <c r="R30" i="10" s="1"/>
  <c r="L31" i="10" s="1"/>
  <c r="N31" i="10" s="1"/>
  <c r="P32" i="12"/>
  <c r="R32" i="12" s="1"/>
  <c r="L33" i="12" s="1"/>
  <c r="N33" i="12" s="1"/>
  <c r="M31" i="21"/>
  <c r="Q30" i="23"/>
  <c r="M31" i="20"/>
  <c r="Q30" i="22"/>
  <c r="R30" i="22" s="1"/>
  <c r="V30" i="3" s="1"/>
  <c r="Q31" i="19"/>
  <c r="S31" i="19" s="1"/>
  <c r="P31" i="19"/>
  <c r="R31" i="19" s="1"/>
  <c r="L32" i="19" s="1"/>
  <c r="N32" i="19" s="1"/>
  <c r="Q32" i="18"/>
  <c r="S32" i="18" s="1"/>
  <c r="P32" i="18"/>
  <c r="R32" i="18" s="1"/>
  <c r="L33" i="18" s="1"/>
  <c r="N33" i="18" s="1"/>
  <c r="M32" i="17"/>
  <c r="O31" i="23"/>
  <c r="M31" i="15"/>
  <c r="N30" i="23"/>
  <c r="M32" i="14"/>
  <c r="N31" i="22"/>
  <c r="O32" i="13"/>
  <c r="C32" i="23"/>
  <c r="M33" i="12"/>
  <c r="M32" i="22"/>
  <c r="E32" i="22"/>
  <c r="O32" i="16"/>
  <c r="O31" i="4"/>
  <c r="M32" i="9"/>
  <c r="M31" i="11"/>
  <c r="Q30" i="4"/>
  <c r="M31" i="7"/>
  <c r="M30" i="4"/>
  <c r="O30" i="3"/>
  <c r="P30" i="3" s="1"/>
  <c r="M31" i="8"/>
  <c r="N30" i="4"/>
  <c r="P30" i="4" l="1"/>
  <c r="M31" i="10"/>
  <c r="R30" i="23"/>
  <c r="W30" i="3" s="1"/>
  <c r="O31" i="21"/>
  <c r="G31" i="23"/>
  <c r="G31" i="22"/>
  <c r="H31" i="22" s="1"/>
  <c r="M31" i="3" s="1"/>
  <c r="AE31" i="3" s="1"/>
  <c r="O31" i="20"/>
  <c r="M32" i="19"/>
  <c r="P31" i="23"/>
  <c r="M33" i="18"/>
  <c r="P32" i="22"/>
  <c r="E32" i="23"/>
  <c r="O32" i="17"/>
  <c r="D31" i="23"/>
  <c r="O31" i="15"/>
  <c r="O32" i="14"/>
  <c r="D32" i="22"/>
  <c r="Q32" i="13"/>
  <c r="S32" i="13" s="1"/>
  <c r="P32" i="13"/>
  <c r="R32" i="13" s="1"/>
  <c r="L33" i="13" s="1"/>
  <c r="N33" i="13" s="1"/>
  <c r="C33" i="22"/>
  <c r="O33" i="12"/>
  <c r="Q32" i="16"/>
  <c r="S32" i="16" s="1"/>
  <c r="P32" i="16"/>
  <c r="R32" i="16" s="1"/>
  <c r="L33" i="16" s="1"/>
  <c r="N33" i="16" s="1"/>
  <c r="O32" i="9"/>
  <c r="E32" i="4"/>
  <c r="D31" i="4"/>
  <c r="O31" i="8"/>
  <c r="O31" i="7"/>
  <c r="C31" i="4"/>
  <c r="R30" i="4"/>
  <c r="U30" i="3" s="1"/>
  <c r="O31" i="11"/>
  <c r="G31" i="4"/>
  <c r="F31" i="4" l="1"/>
  <c r="O31" i="10"/>
  <c r="H31" i="23"/>
  <c r="N31" i="3" s="1"/>
  <c r="AF31" i="3" s="1"/>
  <c r="X30" i="3"/>
  <c r="Q31" i="21"/>
  <c r="S31" i="21" s="1"/>
  <c r="P31" i="21"/>
  <c r="R31" i="21" s="1"/>
  <c r="L32" i="21" s="1"/>
  <c r="N32" i="21" s="1"/>
  <c r="Q31" i="20"/>
  <c r="S31" i="20" s="1"/>
  <c r="P31" i="20"/>
  <c r="R31" i="20" s="1"/>
  <c r="L32" i="20" s="1"/>
  <c r="N32" i="20" s="1"/>
  <c r="O32" i="19"/>
  <c r="F32" i="23"/>
  <c r="F33" i="22"/>
  <c r="O33" i="18"/>
  <c r="Q32" i="17"/>
  <c r="S32" i="17" s="1"/>
  <c r="P32" i="17"/>
  <c r="R32" i="17" s="1"/>
  <c r="L33" i="17" s="1"/>
  <c r="N33" i="17" s="1"/>
  <c r="Q31" i="15"/>
  <c r="S31" i="15" s="1"/>
  <c r="P31" i="15"/>
  <c r="R31" i="15" s="1"/>
  <c r="L32" i="15" s="1"/>
  <c r="N32" i="15" s="1"/>
  <c r="Q32" i="14"/>
  <c r="S32" i="14" s="1"/>
  <c r="P32" i="14"/>
  <c r="R32" i="14" s="1"/>
  <c r="L33" i="14" s="1"/>
  <c r="N33" i="14" s="1"/>
  <c r="M33" i="13"/>
  <c r="M32" i="23"/>
  <c r="Q33" i="12"/>
  <c r="S33" i="12" s="1"/>
  <c r="M34" i="12" s="1"/>
  <c r="P33" i="12"/>
  <c r="R33" i="12" s="1"/>
  <c r="L34" i="12" s="1"/>
  <c r="N34" i="12" s="1"/>
  <c r="M33" i="16"/>
  <c r="O32" i="22"/>
  <c r="Q32" i="9"/>
  <c r="S32" i="9" s="1"/>
  <c r="P32" i="9"/>
  <c r="R32" i="9" s="1"/>
  <c r="L33" i="9" s="1"/>
  <c r="N33" i="9" s="1"/>
  <c r="H31" i="4"/>
  <c r="L31" i="3" s="1"/>
  <c r="AD31" i="3" s="1"/>
  <c r="Q31" i="11"/>
  <c r="S31" i="11" s="1"/>
  <c r="P31" i="11"/>
  <c r="R31" i="11" s="1"/>
  <c r="L32" i="11" s="1"/>
  <c r="N32" i="11" s="1"/>
  <c r="Q31" i="7"/>
  <c r="S31" i="7" s="1"/>
  <c r="P31" i="7"/>
  <c r="R31" i="7" s="1"/>
  <c r="L32" i="7" s="1"/>
  <c r="N32" i="7" s="1"/>
  <c r="Q31" i="8"/>
  <c r="S31" i="8" s="1"/>
  <c r="P31" i="8"/>
  <c r="R31" i="8" s="1"/>
  <c r="L32" i="8" s="1"/>
  <c r="N32" i="8" s="1"/>
  <c r="Q31" i="10" l="1"/>
  <c r="S31" i="10" s="1"/>
  <c r="P31" i="10"/>
  <c r="R31" i="10" s="1"/>
  <c r="L32" i="10" s="1"/>
  <c r="N32" i="10" s="1"/>
  <c r="M33" i="22"/>
  <c r="M32" i="21"/>
  <c r="Q31" i="23"/>
  <c r="M32" i="20"/>
  <c r="Q31" i="22"/>
  <c r="R31" i="22" s="1"/>
  <c r="V31" i="3" s="1"/>
  <c r="Q32" i="19"/>
  <c r="S32" i="19" s="1"/>
  <c r="P32" i="19"/>
  <c r="R32" i="19" s="1"/>
  <c r="L33" i="19" s="1"/>
  <c r="N33" i="19" s="1"/>
  <c r="Q33" i="18"/>
  <c r="S33" i="18" s="1"/>
  <c r="P33" i="18"/>
  <c r="R33" i="18" s="1"/>
  <c r="L34" i="18" s="1"/>
  <c r="N34" i="18" s="1"/>
  <c r="M33" i="17"/>
  <c r="O32" i="23"/>
  <c r="M32" i="15"/>
  <c r="N31" i="23"/>
  <c r="M33" i="14"/>
  <c r="N32" i="22"/>
  <c r="C33" i="23"/>
  <c r="O33" i="13"/>
  <c r="C34" i="22"/>
  <c r="O34" i="12"/>
  <c r="Q34" i="12" s="1"/>
  <c r="S34" i="12" s="1"/>
  <c r="E33" i="22"/>
  <c r="O33" i="16"/>
  <c r="O31" i="3"/>
  <c r="P31" i="3" s="1"/>
  <c r="O32" i="4"/>
  <c r="M33" i="9"/>
  <c r="M32" i="8"/>
  <c r="N31" i="4"/>
  <c r="M32" i="7"/>
  <c r="M31" i="4"/>
  <c r="M32" i="11"/>
  <c r="Q31" i="4"/>
  <c r="P31" i="4" l="1"/>
  <c r="M32" i="10"/>
  <c r="R31" i="23"/>
  <c r="W31" i="3" s="1"/>
  <c r="O32" i="21"/>
  <c r="G32" i="23"/>
  <c r="G32" i="22"/>
  <c r="H32" i="22" s="1"/>
  <c r="M32" i="3" s="1"/>
  <c r="AE32" i="3" s="1"/>
  <c r="O32" i="20"/>
  <c r="M33" i="19"/>
  <c r="P32" i="23"/>
  <c r="M34" i="18"/>
  <c r="P33" i="22"/>
  <c r="O33" i="17"/>
  <c r="E33" i="23"/>
  <c r="D32" i="23"/>
  <c r="O32" i="15"/>
  <c r="D33" i="22"/>
  <c r="O33" i="14"/>
  <c r="Q33" i="13"/>
  <c r="S33" i="13" s="1"/>
  <c r="P33" i="13"/>
  <c r="R33" i="13" s="1"/>
  <c r="L34" i="13" s="1"/>
  <c r="N34" i="13" s="1"/>
  <c r="P34" i="12"/>
  <c r="R34" i="12" s="1"/>
  <c r="L35" i="12" s="1"/>
  <c r="N35" i="12" s="1"/>
  <c r="M35" i="12"/>
  <c r="M34" i="22"/>
  <c r="Q33" i="16"/>
  <c r="S33" i="16" s="1"/>
  <c r="P33" i="16"/>
  <c r="R33" i="16" s="1"/>
  <c r="L34" i="16" s="1"/>
  <c r="N34" i="16" s="1"/>
  <c r="E33" i="4"/>
  <c r="O33" i="9"/>
  <c r="R31" i="4"/>
  <c r="U31" i="3" s="1"/>
  <c r="O32" i="7"/>
  <c r="C32" i="4"/>
  <c r="D32" i="4"/>
  <c r="O32" i="8"/>
  <c r="G32" i="4"/>
  <c r="O32" i="11"/>
  <c r="O32" i="10" l="1"/>
  <c r="F32" i="4"/>
  <c r="X31" i="3"/>
  <c r="H32" i="23"/>
  <c r="N32" i="3" s="1"/>
  <c r="AF32" i="3" s="1"/>
  <c r="Q32" i="21"/>
  <c r="S32" i="21" s="1"/>
  <c r="P32" i="21"/>
  <c r="R32" i="21" s="1"/>
  <c r="L33" i="21" s="1"/>
  <c r="N33" i="21" s="1"/>
  <c r="Q32" i="20"/>
  <c r="S32" i="20" s="1"/>
  <c r="P32" i="20"/>
  <c r="R32" i="20" s="1"/>
  <c r="L33" i="20" s="1"/>
  <c r="N33" i="20" s="1"/>
  <c r="F33" i="23"/>
  <c r="O33" i="19"/>
  <c r="F34" i="22"/>
  <c r="O34" i="18"/>
  <c r="Q33" i="17"/>
  <c r="S33" i="17" s="1"/>
  <c r="P33" i="17"/>
  <c r="R33" i="17" s="1"/>
  <c r="L34" i="17" s="1"/>
  <c r="N34" i="17" s="1"/>
  <c r="Q32" i="15"/>
  <c r="S32" i="15" s="1"/>
  <c r="P32" i="15"/>
  <c r="R32" i="15" s="1"/>
  <c r="L33" i="15" s="1"/>
  <c r="N33" i="15" s="1"/>
  <c r="Q33" i="14"/>
  <c r="S33" i="14" s="1"/>
  <c r="P33" i="14"/>
  <c r="R33" i="14" s="1"/>
  <c r="L34" i="14" s="1"/>
  <c r="N34" i="14" s="1"/>
  <c r="M34" i="13"/>
  <c r="M33" i="23"/>
  <c r="O35" i="12"/>
  <c r="Q35" i="12" s="1"/>
  <c r="S35" i="12" s="1"/>
  <c r="C35" i="22"/>
  <c r="M34" i="16"/>
  <c r="O33" i="22"/>
  <c r="Q33" i="9"/>
  <c r="S33" i="9" s="1"/>
  <c r="P33" i="9"/>
  <c r="R33" i="9" s="1"/>
  <c r="L34" i="9" s="1"/>
  <c r="N34" i="9" s="1"/>
  <c r="Q32" i="8"/>
  <c r="S32" i="8" s="1"/>
  <c r="P32" i="8"/>
  <c r="R32" i="8" s="1"/>
  <c r="L33" i="8" s="1"/>
  <c r="N33" i="8" s="1"/>
  <c r="H32" i="4"/>
  <c r="L32" i="3" s="1"/>
  <c r="AD32" i="3" s="1"/>
  <c r="Q32" i="11"/>
  <c r="S32" i="11" s="1"/>
  <c r="P32" i="11"/>
  <c r="R32" i="11" s="1"/>
  <c r="L33" i="11" s="1"/>
  <c r="N33" i="11" s="1"/>
  <c r="Q32" i="7"/>
  <c r="S32" i="7" s="1"/>
  <c r="P32" i="7"/>
  <c r="R32" i="7" s="1"/>
  <c r="L33" i="7" s="1"/>
  <c r="N33" i="7" s="1"/>
  <c r="Q32" i="10" l="1"/>
  <c r="S32" i="10" s="1"/>
  <c r="P32" i="10"/>
  <c r="R32" i="10" s="1"/>
  <c r="L33" i="10" s="1"/>
  <c r="N33" i="10" s="1"/>
  <c r="M33" i="21"/>
  <c r="Q32" i="23"/>
  <c r="M33" i="20"/>
  <c r="Q32" i="22"/>
  <c r="R32" i="22" s="1"/>
  <c r="V32" i="3" s="1"/>
  <c r="Q33" i="19"/>
  <c r="S33" i="19" s="1"/>
  <c r="P33" i="19"/>
  <c r="R33" i="19" s="1"/>
  <c r="L34" i="19" s="1"/>
  <c r="N34" i="19" s="1"/>
  <c r="Q34" i="18"/>
  <c r="S34" i="18" s="1"/>
  <c r="P34" i="18"/>
  <c r="R34" i="18" s="1"/>
  <c r="L35" i="18" s="1"/>
  <c r="N35" i="18" s="1"/>
  <c r="M34" i="17"/>
  <c r="O33" i="23"/>
  <c r="M33" i="15"/>
  <c r="N32" i="23"/>
  <c r="M34" i="14"/>
  <c r="N33" i="22"/>
  <c r="C34" i="23"/>
  <c r="O34" i="13"/>
  <c r="P35" i="12"/>
  <c r="R35" i="12" s="1"/>
  <c r="L36" i="12" s="1"/>
  <c r="N36" i="12" s="1"/>
  <c r="M36" i="12"/>
  <c r="M35" i="22"/>
  <c r="E34" i="22"/>
  <c r="O34" i="16"/>
  <c r="M34" i="9"/>
  <c r="O33" i="4"/>
  <c r="O32" i="3"/>
  <c r="P32" i="3" s="1"/>
  <c r="M33" i="7"/>
  <c r="M32" i="4"/>
  <c r="M33" i="11"/>
  <c r="Q32" i="4"/>
  <c r="M33" i="8"/>
  <c r="N32" i="4"/>
  <c r="P32" i="4" l="1"/>
  <c r="M33" i="10"/>
  <c r="R32" i="23"/>
  <c r="W32" i="3" s="1"/>
  <c r="G33" i="23"/>
  <c r="O33" i="21"/>
  <c r="G33" i="22"/>
  <c r="H33" i="22" s="1"/>
  <c r="M33" i="3" s="1"/>
  <c r="AE33" i="3" s="1"/>
  <c r="O33" i="20"/>
  <c r="M34" i="19"/>
  <c r="P33" i="23"/>
  <c r="M35" i="18"/>
  <c r="P34" i="22"/>
  <c r="E34" i="23"/>
  <c r="O34" i="17"/>
  <c r="D33" i="23"/>
  <c r="O33" i="15"/>
  <c r="D34" i="22"/>
  <c r="O34" i="14"/>
  <c r="Q34" i="13"/>
  <c r="S34" i="13" s="1"/>
  <c r="P34" i="13"/>
  <c r="R34" i="13" s="1"/>
  <c r="L35" i="13" s="1"/>
  <c r="N35" i="13" s="1"/>
  <c r="C36" i="22"/>
  <c r="O36" i="12"/>
  <c r="Q36" i="12" s="1"/>
  <c r="S36" i="12" s="1"/>
  <c r="Q34" i="16"/>
  <c r="S34" i="16" s="1"/>
  <c r="P34" i="16"/>
  <c r="R34" i="16" s="1"/>
  <c r="L35" i="16" s="1"/>
  <c r="N35" i="16" s="1"/>
  <c r="E34" i="4"/>
  <c r="O34" i="9"/>
  <c r="R32" i="4"/>
  <c r="U32" i="3" s="1"/>
  <c r="O33" i="7"/>
  <c r="C33" i="4"/>
  <c r="D33" i="4"/>
  <c r="O33" i="8"/>
  <c r="G33" i="4"/>
  <c r="O33" i="11"/>
  <c r="F33" i="4" l="1"/>
  <c r="O33" i="10"/>
  <c r="X32" i="3"/>
  <c r="H33" i="23"/>
  <c r="N33" i="3" s="1"/>
  <c r="AF33" i="3" s="1"/>
  <c r="Q33" i="21"/>
  <c r="S33" i="21" s="1"/>
  <c r="P33" i="21"/>
  <c r="R33" i="21" s="1"/>
  <c r="L34" i="21" s="1"/>
  <c r="N34" i="21" s="1"/>
  <c r="Q33" i="20"/>
  <c r="S33" i="20" s="1"/>
  <c r="P33" i="20"/>
  <c r="R33" i="20" s="1"/>
  <c r="L34" i="20" s="1"/>
  <c r="N34" i="20" s="1"/>
  <c r="F34" i="23"/>
  <c r="O34" i="19"/>
  <c r="O35" i="18"/>
  <c r="F35" i="22"/>
  <c r="Q34" i="17"/>
  <c r="S34" i="17" s="1"/>
  <c r="P34" i="17"/>
  <c r="R34" i="17" s="1"/>
  <c r="L35" i="17" s="1"/>
  <c r="N35" i="17" s="1"/>
  <c r="Q33" i="15"/>
  <c r="S33" i="15" s="1"/>
  <c r="P33" i="15"/>
  <c r="R33" i="15" s="1"/>
  <c r="L34" i="15" s="1"/>
  <c r="N34" i="15" s="1"/>
  <c r="Q34" i="14"/>
  <c r="S34" i="14" s="1"/>
  <c r="P34" i="14"/>
  <c r="R34" i="14" s="1"/>
  <c r="L35" i="14" s="1"/>
  <c r="N35" i="14" s="1"/>
  <c r="M35" i="13"/>
  <c r="M34" i="23"/>
  <c r="P36" i="12"/>
  <c r="R36" i="12" s="1"/>
  <c r="L37" i="12" s="1"/>
  <c r="N37" i="12" s="1"/>
  <c r="M37" i="12"/>
  <c r="M36" i="22"/>
  <c r="M35" i="16"/>
  <c r="O34" i="22"/>
  <c r="Q34" i="9"/>
  <c r="S34" i="9" s="1"/>
  <c r="P34" i="9"/>
  <c r="R34" i="9" s="1"/>
  <c r="L35" i="9" s="1"/>
  <c r="N35" i="9" s="1"/>
  <c r="Q33" i="8"/>
  <c r="S33" i="8" s="1"/>
  <c r="P33" i="8"/>
  <c r="R33" i="8" s="1"/>
  <c r="L34" i="8" s="1"/>
  <c r="N34" i="8" s="1"/>
  <c r="H33" i="4"/>
  <c r="L33" i="3" s="1"/>
  <c r="AD33" i="3" s="1"/>
  <c r="Q33" i="11"/>
  <c r="S33" i="11" s="1"/>
  <c r="P33" i="11"/>
  <c r="R33" i="11" s="1"/>
  <c r="L34" i="11" s="1"/>
  <c r="N34" i="11" s="1"/>
  <c r="Q33" i="7"/>
  <c r="S33" i="7" s="1"/>
  <c r="P33" i="7"/>
  <c r="R33" i="7" s="1"/>
  <c r="L34" i="7" s="1"/>
  <c r="N34" i="7" s="1"/>
  <c r="Q33" i="10" l="1"/>
  <c r="S33" i="10" s="1"/>
  <c r="P33" i="10"/>
  <c r="R33" i="10" s="1"/>
  <c r="L34" i="10" s="1"/>
  <c r="N34" i="10" s="1"/>
  <c r="M34" i="21"/>
  <c r="Q33" i="23"/>
  <c r="M34" i="20"/>
  <c r="Q33" i="22"/>
  <c r="R33" i="22" s="1"/>
  <c r="V33" i="3" s="1"/>
  <c r="Q34" i="19"/>
  <c r="S34" i="19" s="1"/>
  <c r="P34" i="19"/>
  <c r="R34" i="19" s="1"/>
  <c r="L35" i="19" s="1"/>
  <c r="N35" i="19" s="1"/>
  <c r="Q35" i="18"/>
  <c r="S35" i="18" s="1"/>
  <c r="P35" i="18"/>
  <c r="R35" i="18" s="1"/>
  <c r="L36" i="18" s="1"/>
  <c r="N36" i="18" s="1"/>
  <c r="M35" i="17"/>
  <c r="O34" i="23"/>
  <c r="M34" i="15"/>
  <c r="N33" i="23"/>
  <c r="M35" i="14"/>
  <c r="N34" i="22"/>
  <c r="C35" i="23"/>
  <c r="O35" i="13"/>
  <c r="C37" i="22"/>
  <c r="O37" i="12"/>
  <c r="Q37" i="12" s="1"/>
  <c r="S37" i="12" s="1"/>
  <c r="E35" i="22"/>
  <c r="O35" i="16"/>
  <c r="O34" i="4"/>
  <c r="M35" i="9"/>
  <c r="O33" i="3"/>
  <c r="P33" i="3" s="1"/>
  <c r="M34" i="7"/>
  <c r="M33" i="4"/>
  <c r="M34" i="8"/>
  <c r="N33" i="4"/>
  <c r="M34" i="11"/>
  <c r="Q33" i="4"/>
  <c r="P33" i="4" l="1"/>
  <c r="M34" i="10"/>
  <c r="P37" i="12"/>
  <c r="R37" i="12" s="1"/>
  <c r="L38" i="12" s="1"/>
  <c r="N38" i="12" s="1"/>
  <c r="R33" i="23"/>
  <c r="W33" i="3" s="1"/>
  <c r="G34" i="23"/>
  <c r="O34" i="21"/>
  <c r="G34" i="22"/>
  <c r="H34" i="22" s="1"/>
  <c r="M34" i="3" s="1"/>
  <c r="AE34" i="3" s="1"/>
  <c r="O34" i="20"/>
  <c r="M35" i="19"/>
  <c r="P34" i="23"/>
  <c r="M36" i="18"/>
  <c r="P35" i="22"/>
  <c r="E35" i="23"/>
  <c r="O35" i="17"/>
  <c r="D34" i="23"/>
  <c r="O34" i="15"/>
  <c r="O35" i="14"/>
  <c r="D35" i="22"/>
  <c r="Q35" i="13"/>
  <c r="S35" i="13" s="1"/>
  <c r="P35" i="13"/>
  <c r="R35" i="13" s="1"/>
  <c r="L36" i="13" s="1"/>
  <c r="N36" i="13" s="1"/>
  <c r="M38" i="12"/>
  <c r="M37" i="22"/>
  <c r="Q35" i="16"/>
  <c r="S35" i="16" s="1"/>
  <c r="P35" i="16"/>
  <c r="R35" i="16" s="1"/>
  <c r="L36" i="16" s="1"/>
  <c r="N36" i="16" s="1"/>
  <c r="E35" i="4"/>
  <c r="O35" i="9"/>
  <c r="R33" i="4"/>
  <c r="U33" i="3" s="1"/>
  <c r="O34" i="7"/>
  <c r="C34" i="4"/>
  <c r="G34" i="4"/>
  <c r="O34" i="11"/>
  <c r="D34" i="4"/>
  <c r="O34" i="8"/>
  <c r="F34" i="4" l="1"/>
  <c r="O34" i="10"/>
  <c r="H34" i="23"/>
  <c r="N34" i="3" s="1"/>
  <c r="AF34" i="3" s="1"/>
  <c r="X33" i="3"/>
  <c r="Q34" i="21"/>
  <c r="S34" i="21" s="1"/>
  <c r="P34" i="21"/>
  <c r="R34" i="21" s="1"/>
  <c r="L35" i="21" s="1"/>
  <c r="N35" i="21" s="1"/>
  <c r="Q34" i="20"/>
  <c r="S34" i="20" s="1"/>
  <c r="P34" i="20"/>
  <c r="R34" i="20" s="1"/>
  <c r="L35" i="20" s="1"/>
  <c r="N35" i="20" s="1"/>
  <c r="F35" i="23"/>
  <c r="O35" i="19"/>
  <c r="O36" i="18"/>
  <c r="F36" i="22"/>
  <c r="Q35" i="17"/>
  <c r="S35" i="17" s="1"/>
  <c r="P35" i="17"/>
  <c r="R35" i="17" s="1"/>
  <c r="L36" i="17" s="1"/>
  <c r="N36" i="17" s="1"/>
  <c r="Q34" i="15"/>
  <c r="S34" i="15" s="1"/>
  <c r="P34" i="15"/>
  <c r="R34" i="15" s="1"/>
  <c r="L35" i="15" s="1"/>
  <c r="N35" i="15" s="1"/>
  <c r="Q35" i="14"/>
  <c r="S35" i="14" s="1"/>
  <c r="P35" i="14"/>
  <c r="R35" i="14" s="1"/>
  <c r="L36" i="14" s="1"/>
  <c r="N36" i="14" s="1"/>
  <c r="M36" i="13"/>
  <c r="M35" i="23"/>
  <c r="C38" i="22"/>
  <c r="O38" i="12"/>
  <c r="M36" i="16"/>
  <c r="O35" i="22"/>
  <c r="Q35" i="9"/>
  <c r="S35" i="9" s="1"/>
  <c r="P35" i="9"/>
  <c r="R35" i="9" s="1"/>
  <c r="L36" i="9" s="1"/>
  <c r="N36" i="9" s="1"/>
  <c r="H34" i="4"/>
  <c r="L34" i="3" s="1"/>
  <c r="AD34" i="3" s="1"/>
  <c r="Q34" i="8"/>
  <c r="S34" i="8" s="1"/>
  <c r="P34" i="8"/>
  <c r="R34" i="8" s="1"/>
  <c r="L35" i="8" s="1"/>
  <c r="N35" i="8" s="1"/>
  <c r="Q34" i="7"/>
  <c r="S34" i="7" s="1"/>
  <c r="P34" i="7"/>
  <c r="R34" i="7" s="1"/>
  <c r="L35" i="7" s="1"/>
  <c r="N35" i="7" s="1"/>
  <c r="Q34" i="11"/>
  <c r="S34" i="11" s="1"/>
  <c r="P34" i="11"/>
  <c r="R34" i="11" s="1"/>
  <c r="L35" i="11" s="1"/>
  <c r="N35" i="11" s="1"/>
  <c r="Q34" i="10" l="1"/>
  <c r="S34" i="10" s="1"/>
  <c r="P34" i="10"/>
  <c r="R34" i="10" s="1"/>
  <c r="L35" i="10" s="1"/>
  <c r="N35" i="10" s="1"/>
  <c r="M35" i="21"/>
  <c r="Q34" i="23"/>
  <c r="M35" i="20"/>
  <c r="Q34" i="22"/>
  <c r="R34" i="22" s="1"/>
  <c r="V34" i="3" s="1"/>
  <c r="Q35" i="19"/>
  <c r="S35" i="19" s="1"/>
  <c r="P35" i="19"/>
  <c r="R35" i="19" s="1"/>
  <c r="L36" i="19" s="1"/>
  <c r="N36" i="19" s="1"/>
  <c r="Q36" i="18"/>
  <c r="S36" i="18" s="1"/>
  <c r="P36" i="18"/>
  <c r="R36" i="18" s="1"/>
  <c r="L37" i="18" s="1"/>
  <c r="N37" i="18" s="1"/>
  <c r="M36" i="17"/>
  <c r="O35" i="23"/>
  <c r="M35" i="15"/>
  <c r="N34" i="23"/>
  <c r="M36" i="14"/>
  <c r="N35" i="22"/>
  <c r="C36" i="23"/>
  <c r="O36" i="13"/>
  <c r="Q38" i="12"/>
  <c r="S38" i="12" s="1"/>
  <c r="M39" i="12" s="1"/>
  <c r="P38" i="12"/>
  <c r="R38" i="12" s="1"/>
  <c r="L39" i="12" s="1"/>
  <c r="N39" i="12" s="1"/>
  <c r="E36" i="22"/>
  <c r="O36" i="16"/>
  <c r="O35" i="4"/>
  <c r="M36" i="9"/>
  <c r="M35" i="11"/>
  <c r="Q34" i="4"/>
  <c r="M35" i="7"/>
  <c r="M34" i="4"/>
  <c r="M35" i="8"/>
  <c r="N34" i="4"/>
  <c r="O34" i="3"/>
  <c r="P34" i="3" s="1"/>
  <c r="P34" i="4" l="1"/>
  <c r="M35" i="10"/>
  <c r="M38" i="22"/>
  <c r="R34" i="23"/>
  <c r="W34" i="3" s="1"/>
  <c r="O35" i="21"/>
  <c r="G35" i="23"/>
  <c r="G35" i="22"/>
  <c r="H35" i="22" s="1"/>
  <c r="M35" i="3" s="1"/>
  <c r="AE35" i="3" s="1"/>
  <c r="O35" i="20"/>
  <c r="M36" i="19"/>
  <c r="P35" i="23"/>
  <c r="M37" i="18"/>
  <c r="P36" i="22"/>
  <c r="E36" i="23"/>
  <c r="O36" i="17"/>
  <c r="D35" i="23"/>
  <c r="O35" i="15"/>
  <c r="D36" i="22"/>
  <c r="O36" i="14"/>
  <c r="Q36" i="13"/>
  <c r="S36" i="13" s="1"/>
  <c r="P36" i="13"/>
  <c r="R36" i="13" s="1"/>
  <c r="L37" i="13" s="1"/>
  <c r="N37" i="13" s="1"/>
  <c r="C39" i="22"/>
  <c r="O39" i="12"/>
  <c r="Q39" i="12" s="1"/>
  <c r="S39" i="12" s="1"/>
  <c r="Q36" i="16"/>
  <c r="S36" i="16" s="1"/>
  <c r="P36" i="16"/>
  <c r="R36" i="16" s="1"/>
  <c r="L37" i="16" s="1"/>
  <c r="N37" i="16" s="1"/>
  <c r="R34" i="4"/>
  <c r="U34" i="3" s="1"/>
  <c r="E36" i="4"/>
  <c r="O36" i="9"/>
  <c r="O35" i="7"/>
  <c r="C35" i="4"/>
  <c r="D35" i="4"/>
  <c r="O35" i="8"/>
  <c r="G35" i="4"/>
  <c r="O35" i="11"/>
  <c r="O35" i="10" l="1"/>
  <c r="F35" i="4"/>
  <c r="X34" i="3"/>
  <c r="H35" i="23"/>
  <c r="N35" i="3" s="1"/>
  <c r="AF35" i="3" s="1"/>
  <c r="Q35" i="21"/>
  <c r="S35" i="21" s="1"/>
  <c r="P35" i="21"/>
  <c r="R35" i="21" s="1"/>
  <c r="L36" i="21" s="1"/>
  <c r="N36" i="21" s="1"/>
  <c r="Q35" i="20"/>
  <c r="S35" i="20" s="1"/>
  <c r="P35" i="20"/>
  <c r="R35" i="20" s="1"/>
  <c r="L36" i="20" s="1"/>
  <c r="N36" i="20" s="1"/>
  <c r="F36" i="23"/>
  <c r="O36" i="19"/>
  <c r="F37" i="22"/>
  <c r="O37" i="18"/>
  <c r="Q36" i="17"/>
  <c r="S36" i="17" s="1"/>
  <c r="P36" i="17"/>
  <c r="R36" i="17" s="1"/>
  <c r="L37" i="17" s="1"/>
  <c r="N37" i="17" s="1"/>
  <c r="Q35" i="15"/>
  <c r="S35" i="15" s="1"/>
  <c r="P35" i="15"/>
  <c r="R35" i="15" s="1"/>
  <c r="L36" i="15" s="1"/>
  <c r="N36" i="15" s="1"/>
  <c r="Q36" i="14"/>
  <c r="S36" i="14" s="1"/>
  <c r="P36" i="14"/>
  <c r="R36" i="14" s="1"/>
  <c r="L37" i="14" s="1"/>
  <c r="N37" i="14" s="1"/>
  <c r="M37" i="13"/>
  <c r="M36" i="23"/>
  <c r="P39" i="12"/>
  <c r="R39" i="12" s="1"/>
  <c r="L40" i="12" s="1"/>
  <c r="N40" i="12" s="1"/>
  <c r="M40" i="12"/>
  <c r="M39" i="22"/>
  <c r="M37" i="16"/>
  <c r="O36" i="22"/>
  <c r="Q36" i="9"/>
  <c r="S36" i="9" s="1"/>
  <c r="P36" i="9"/>
  <c r="R36" i="9" s="1"/>
  <c r="L37" i="9" s="1"/>
  <c r="N37" i="9" s="1"/>
  <c r="Q35" i="11"/>
  <c r="S35" i="11" s="1"/>
  <c r="P35" i="11"/>
  <c r="R35" i="11" s="1"/>
  <c r="L36" i="11" s="1"/>
  <c r="N36" i="11" s="1"/>
  <c r="H35" i="4"/>
  <c r="L35" i="3" s="1"/>
  <c r="AD35" i="3" s="1"/>
  <c r="Q35" i="8"/>
  <c r="S35" i="8" s="1"/>
  <c r="P35" i="8"/>
  <c r="R35" i="8" s="1"/>
  <c r="L36" i="8" s="1"/>
  <c r="N36" i="8" s="1"/>
  <c r="Q35" i="7"/>
  <c r="S35" i="7" s="1"/>
  <c r="P35" i="7"/>
  <c r="R35" i="7" s="1"/>
  <c r="L36" i="7" s="1"/>
  <c r="N36" i="7" s="1"/>
  <c r="Q35" i="10" l="1"/>
  <c r="S35" i="10" s="1"/>
  <c r="P35" i="10"/>
  <c r="R35" i="10" s="1"/>
  <c r="L36" i="10" s="1"/>
  <c r="N36" i="10" s="1"/>
  <c r="M36" i="21"/>
  <c r="Q35" i="23"/>
  <c r="M36" i="20"/>
  <c r="Q35" i="22"/>
  <c r="R35" i="22" s="1"/>
  <c r="V35" i="3" s="1"/>
  <c r="Q36" i="19"/>
  <c r="S36" i="19" s="1"/>
  <c r="P36" i="19"/>
  <c r="R36" i="19" s="1"/>
  <c r="L37" i="19" s="1"/>
  <c r="N37" i="19" s="1"/>
  <c r="Q37" i="18"/>
  <c r="S37" i="18" s="1"/>
  <c r="P37" i="18"/>
  <c r="R37" i="18" s="1"/>
  <c r="L38" i="18" s="1"/>
  <c r="N38" i="18" s="1"/>
  <c r="M37" i="17"/>
  <c r="O36" i="23"/>
  <c r="M36" i="15"/>
  <c r="N35" i="23"/>
  <c r="M37" i="14"/>
  <c r="N36" i="22"/>
  <c r="C37" i="23"/>
  <c r="O37" i="13"/>
  <c r="C40" i="22"/>
  <c r="O40" i="12"/>
  <c r="Q40" i="12" s="1"/>
  <c r="S40" i="12" s="1"/>
  <c r="E37" i="22"/>
  <c r="O37" i="16"/>
  <c r="O36" i="4"/>
  <c r="M37" i="9"/>
  <c r="M36" i="11"/>
  <c r="Q35" i="4"/>
  <c r="O35" i="3"/>
  <c r="P35" i="3" s="1"/>
  <c r="M36" i="7"/>
  <c r="M35" i="4"/>
  <c r="M36" i="8"/>
  <c r="N35" i="4"/>
  <c r="P35" i="4" l="1"/>
  <c r="M36" i="10"/>
  <c r="R35" i="23"/>
  <c r="W35" i="3" s="1"/>
  <c r="O36" i="21"/>
  <c r="G36" i="23"/>
  <c r="G36" i="22"/>
  <c r="H36" i="22" s="1"/>
  <c r="M36" i="3" s="1"/>
  <c r="AE36" i="3" s="1"/>
  <c r="O36" i="20"/>
  <c r="M37" i="19"/>
  <c r="P36" i="23"/>
  <c r="M38" i="18"/>
  <c r="P37" i="22"/>
  <c r="O37" i="17"/>
  <c r="E37" i="23"/>
  <c r="D36" i="23"/>
  <c r="O36" i="15"/>
  <c r="D37" i="22"/>
  <c r="O37" i="14"/>
  <c r="Q37" i="13"/>
  <c r="S37" i="13" s="1"/>
  <c r="P37" i="13"/>
  <c r="R37" i="13" s="1"/>
  <c r="L38" i="13" s="1"/>
  <c r="N38" i="13" s="1"/>
  <c r="P40" i="12"/>
  <c r="R40" i="12" s="1"/>
  <c r="L41" i="12" s="1"/>
  <c r="N41" i="12" s="1"/>
  <c r="M41" i="12"/>
  <c r="M40" i="22"/>
  <c r="Q37" i="16"/>
  <c r="S37" i="16" s="1"/>
  <c r="P37" i="16"/>
  <c r="R37" i="16" s="1"/>
  <c r="L38" i="16" s="1"/>
  <c r="N38" i="16" s="1"/>
  <c r="E37" i="4"/>
  <c r="O37" i="9"/>
  <c r="D36" i="4"/>
  <c r="O36" i="8"/>
  <c r="R35" i="4"/>
  <c r="U35" i="3" s="1"/>
  <c r="G36" i="4"/>
  <c r="O36" i="11"/>
  <c r="O36" i="7"/>
  <c r="C36" i="4"/>
  <c r="F36" i="4" l="1"/>
  <c r="O36" i="10"/>
  <c r="X35" i="3"/>
  <c r="H36" i="23"/>
  <c r="N36" i="3" s="1"/>
  <c r="AF36" i="3" s="1"/>
  <c r="Q36" i="21"/>
  <c r="S36" i="21" s="1"/>
  <c r="P36" i="21"/>
  <c r="R36" i="21" s="1"/>
  <c r="L37" i="21" s="1"/>
  <c r="N37" i="21" s="1"/>
  <c r="Q36" i="20"/>
  <c r="S36" i="20" s="1"/>
  <c r="P36" i="20"/>
  <c r="R36" i="20" s="1"/>
  <c r="L37" i="20" s="1"/>
  <c r="N37" i="20" s="1"/>
  <c r="F37" i="23"/>
  <c r="O37" i="19"/>
  <c r="F38" i="22"/>
  <c r="O38" i="18"/>
  <c r="Q37" i="17"/>
  <c r="S37" i="17" s="1"/>
  <c r="P37" i="17"/>
  <c r="R37" i="17" s="1"/>
  <c r="L38" i="17" s="1"/>
  <c r="N38" i="17" s="1"/>
  <c r="Q36" i="15"/>
  <c r="S36" i="15" s="1"/>
  <c r="P36" i="15"/>
  <c r="R36" i="15" s="1"/>
  <c r="L37" i="15" s="1"/>
  <c r="N37" i="15" s="1"/>
  <c r="Q37" i="14"/>
  <c r="S37" i="14" s="1"/>
  <c r="P37" i="14"/>
  <c r="R37" i="14" s="1"/>
  <c r="L38" i="14" s="1"/>
  <c r="N38" i="14" s="1"/>
  <c r="M38" i="13"/>
  <c r="M37" i="23"/>
  <c r="C41" i="22"/>
  <c r="O41" i="12"/>
  <c r="Q41" i="12" s="1"/>
  <c r="S41" i="12" s="1"/>
  <c r="M38" i="16"/>
  <c r="O37" i="22"/>
  <c r="Q37" i="9"/>
  <c r="S37" i="9" s="1"/>
  <c r="P37" i="9"/>
  <c r="R37" i="9" s="1"/>
  <c r="L38" i="9" s="1"/>
  <c r="N38" i="9" s="1"/>
  <c r="Q36" i="8"/>
  <c r="S36" i="8" s="1"/>
  <c r="P36" i="8"/>
  <c r="R36" i="8" s="1"/>
  <c r="L37" i="8" s="1"/>
  <c r="N37" i="8" s="1"/>
  <c r="H36" i="4"/>
  <c r="L36" i="3" s="1"/>
  <c r="AD36" i="3" s="1"/>
  <c r="Q36" i="11"/>
  <c r="S36" i="11" s="1"/>
  <c r="P36" i="11"/>
  <c r="R36" i="11" s="1"/>
  <c r="L37" i="11" s="1"/>
  <c r="N37" i="11" s="1"/>
  <c r="Q36" i="7"/>
  <c r="S36" i="7" s="1"/>
  <c r="P36" i="7"/>
  <c r="R36" i="7" s="1"/>
  <c r="L37" i="7" s="1"/>
  <c r="N37" i="7" s="1"/>
  <c r="Q36" i="10" l="1"/>
  <c r="S36" i="10" s="1"/>
  <c r="P36" i="10"/>
  <c r="R36" i="10" s="1"/>
  <c r="L37" i="10" s="1"/>
  <c r="N37" i="10" s="1"/>
  <c r="M37" i="21"/>
  <c r="Q36" i="23"/>
  <c r="M37" i="20"/>
  <c r="Q36" i="22"/>
  <c r="R36" i="22" s="1"/>
  <c r="V36" i="3" s="1"/>
  <c r="Q37" i="19"/>
  <c r="S37" i="19" s="1"/>
  <c r="P37" i="19"/>
  <c r="R37" i="19" s="1"/>
  <c r="L38" i="19" s="1"/>
  <c r="N38" i="19" s="1"/>
  <c r="Q38" i="18"/>
  <c r="S38" i="18" s="1"/>
  <c r="P38" i="18"/>
  <c r="R38" i="18" s="1"/>
  <c r="L39" i="18" s="1"/>
  <c r="N39" i="18" s="1"/>
  <c r="M38" i="17"/>
  <c r="O37" i="23"/>
  <c r="M37" i="15"/>
  <c r="N36" i="23"/>
  <c r="M38" i="14"/>
  <c r="N37" i="22"/>
  <c r="C38" i="23"/>
  <c r="O38" i="13"/>
  <c r="P41" i="12"/>
  <c r="R41" i="12" s="1"/>
  <c r="L42" i="12" s="1"/>
  <c r="N42" i="12" s="1"/>
  <c r="M42" i="12"/>
  <c r="M41" i="22"/>
  <c r="E38" i="22"/>
  <c r="O38" i="16"/>
  <c r="O37" i="4"/>
  <c r="M38" i="9"/>
  <c r="O36" i="3"/>
  <c r="P36" i="3" s="1"/>
  <c r="M37" i="7"/>
  <c r="M36" i="4"/>
  <c r="M37" i="11"/>
  <c r="Q36" i="4"/>
  <c r="M37" i="8"/>
  <c r="N36" i="4"/>
  <c r="P36" i="4" l="1"/>
  <c r="M37" i="10"/>
  <c r="R36" i="23"/>
  <c r="W36" i="3" s="1"/>
  <c r="O37" i="21"/>
  <c r="G37" i="23"/>
  <c r="G37" i="22"/>
  <c r="H37" i="22" s="1"/>
  <c r="M37" i="3" s="1"/>
  <c r="AE37" i="3" s="1"/>
  <c r="O37" i="20"/>
  <c r="M38" i="19"/>
  <c r="P37" i="23"/>
  <c r="M39" i="18"/>
  <c r="P38" i="22"/>
  <c r="E38" i="23"/>
  <c r="O38" i="17"/>
  <c r="D37" i="23"/>
  <c r="O37" i="15"/>
  <c r="D38" i="22"/>
  <c r="O38" i="14"/>
  <c r="Q38" i="13"/>
  <c r="S38" i="13" s="1"/>
  <c r="P38" i="13"/>
  <c r="R38" i="13" s="1"/>
  <c r="L39" i="13" s="1"/>
  <c r="N39" i="13" s="1"/>
  <c r="C42" i="22"/>
  <c r="O42" i="12"/>
  <c r="Q42" i="12" s="1"/>
  <c r="S42" i="12" s="1"/>
  <c r="Q38" i="16"/>
  <c r="S38" i="16" s="1"/>
  <c r="P38" i="16"/>
  <c r="R38" i="16" s="1"/>
  <c r="L39" i="16" s="1"/>
  <c r="N39" i="16" s="1"/>
  <c r="E38" i="4"/>
  <c r="O38" i="9"/>
  <c r="G37" i="4"/>
  <c r="O37" i="11"/>
  <c r="R36" i="4"/>
  <c r="U36" i="3" s="1"/>
  <c r="D37" i="4"/>
  <c r="O37" i="8"/>
  <c r="O37" i="7"/>
  <c r="C37" i="4"/>
  <c r="X36" i="3" l="1"/>
  <c r="F37" i="4"/>
  <c r="O37" i="10"/>
  <c r="H37" i="23"/>
  <c r="N37" i="3" s="1"/>
  <c r="AF37" i="3" s="1"/>
  <c r="Q37" i="21"/>
  <c r="S37" i="21" s="1"/>
  <c r="P37" i="21"/>
  <c r="R37" i="21" s="1"/>
  <c r="L38" i="21" s="1"/>
  <c r="N38" i="21" s="1"/>
  <c r="Q37" i="20"/>
  <c r="S37" i="20" s="1"/>
  <c r="P37" i="20"/>
  <c r="R37" i="20" s="1"/>
  <c r="L38" i="20" s="1"/>
  <c r="N38" i="20" s="1"/>
  <c r="F38" i="23"/>
  <c r="O38" i="19"/>
  <c r="F39" i="22"/>
  <c r="O39" i="18"/>
  <c r="Q38" i="17"/>
  <c r="S38" i="17" s="1"/>
  <c r="P38" i="17"/>
  <c r="R38" i="17" s="1"/>
  <c r="L39" i="17" s="1"/>
  <c r="N39" i="17" s="1"/>
  <c r="Q37" i="15"/>
  <c r="S37" i="15" s="1"/>
  <c r="P37" i="15"/>
  <c r="R37" i="15" s="1"/>
  <c r="L38" i="15" s="1"/>
  <c r="N38" i="15" s="1"/>
  <c r="Q38" i="14"/>
  <c r="S38" i="14" s="1"/>
  <c r="P38" i="14"/>
  <c r="R38" i="14" s="1"/>
  <c r="L39" i="14" s="1"/>
  <c r="N39" i="14" s="1"/>
  <c r="M39" i="13"/>
  <c r="M38" i="23"/>
  <c r="P42" i="12"/>
  <c r="R42" i="12" s="1"/>
  <c r="L43" i="12" s="1"/>
  <c r="N43" i="12" s="1"/>
  <c r="M43" i="12"/>
  <c r="M42" i="22"/>
  <c r="M39" i="16"/>
  <c r="O38" i="22"/>
  <c r="Q38" i="9"/>
  <c r="S38" i="9" s="1"/>
  <c r="P38" i="9"/>
  <c r="R38" i="9" s="1"/>
  <c r="L39" i="9" s="1"/>
  <c r="N39" i="9" s="1"/>
  <c r="Q37" i="11"/>
  <c r="S37" i="11" s="1"/>
  <c r="P37" i="11"/>
  <c r="R37" i="11" s="1"/>
  <c r="L38" i="11" s="1"/>
  <c r="N38" i="11" s="1"/>
  <c r="H37" i="4"/>
  <c r="L37" i="3" s="1"/>
  <c r="AD37" i="3" s="1"/>
  <c r="Q37" i="8"/>
  <c r="S37" i="8" s="1"/>
  <c r="P37" i="8"/>
  <c r="R37" i="8" s="1"/>
  <c r="L38" i="8" s="1"/>
  <c r="N38" i="8" s="1"/>
  <c r="Q37" i="7"/>
  <c r="S37" i="7" s="1"/>
  <c r="P37" i="7"/>
  <c r="R37" i="7" s="1"/>
  <c r="L38" i="7" s="1"/>
  <c r="N38" i="7" s="1"/>
  <c r="Q37" i="10" l="1"/>
  <c r="S37" i="10" s="1"/>
  <c r="P37" i="10"/>
  <c r="R37" i="10" s="1"/>
  <c r="L38" i="10" s="1"/>
  <c r="N38" i="10" s="1"/>
  <c r="M38" i="21"/>
  <c r="Q37" i="23"/>
  <c r="M38" i="20"/>
  <c r="Q37" i="22"/>
  <c r="R37" i="22" s="1"/>
  <c r="V37" i="3" s="1"/>
  <c r="Q38" i="19"/>
  <c r="S38" i="19" s="1"/>
  <c r="P38" i="19"/>
  <c r="R38" i="19" s="1"/>
  <c r="L39" i="19" s="1"/>
  <c r="N39" i="19" s="1"/>
  <c r="Q39" i="18"/>
  <c r="S39" i="18" s="1"/>
  <c r="P39" i="18"/>
  <c r="R39" i="18" s="1"/>
  <c r="L40" i="18" s="1"/>
  <c r="N40" i="18" s="1"/>
  <c r="M39" i="17"/>
  <c r="O38" i="23"/>
  <c r="M38" i="15"/>
  <c r="N37" i="23"/>
  <c r="M39" i="14"/>
  <c r="N38" i="22"/>
  <c r="O39" i="13"/>
  <c r="C39" i="23"/>
  <c r="O43" i="12"/>
  <c r="Q43" i="12" s="1"/>
  <c r="S43" i="12" s="1"/>
  <c r="M43" i="22" s="1"/>
  <c r="C43" i="22"/>
  <c r="E39" i="22"/>
  <c r="O39" i="16"/>
  <c r="O38" i="4"/>
  <c r="M39" i="9"/>
  <c r="O37" i="3"/>
  <c r="P37" i="3" s="1"/>
  <c r="M38" i="7"/>
  <c r="M37" i="4"/>
  <c r="M38" i="8"/>
  <c r="N37" i="4"/>
  <c r="M38" i="11"/>
  <c r="Q37" i="4"/>
  <c r="P37" i="4" l="1"/>
  <c r="M38" i="10"/>
  <c r="R37" i="23"/>
  <c r="W37" i="3" s="1"/>
  <c r="G38" i="23"/>
  <c r="O38" i="21"/>
  <c r="G38" i="22"/>
  <c r="H38" i="22" s="1"/>
  <c r="M38" i="3" s="1"/>
  <c r="AE38" i="3" s="1"/>
  <c r="O38" i="20"/>
  <c r="M39" i="19"/>
  <c r="P38" i="23"/>
  <c r="M40" i="18"/>
  <c r="P39" i="22"/>
  <c r="E39" i="23"/>
  <c r="O39" i="17"/>
  <c r="D38" i="23"/>
  <c r="O38" i="15"/>
  <c r="D39" i="22"/>
  <c r="O39" i="14"/>
  <c r="Q39" i="13"/>
  <c r="S39" i="13" s="1"/>
  <c r="P39" i="13"/>
  <c r="R39" i="13" s="1"/>
  <c r="L40" i="13" s="1"/>
  <c r="N40" i="13" s="1"/>
  <c r="P43" i="12"/>
  <c r="R43" i="12" s="1"/>
  <c r="Q39" i="16"/>
  <c r="S39" i="16" s="1"/>
  <c r="P39" i="16"/>
  <c r="R39" i="16" s="1"/>
  <c r="L40" i="16" s="1"/>
  <c r="N40" i="16" s="1"/>
  <c r="E39" i="4"/>
  <c r="O39" i="9"/>
  <c r="D38" i="4"/>
  <c r="O38" i="8"/>
  <c r="G38" i="4"/>
  <c r="O38" i="11"/>
  <c r="R37" i="4"/>
  <c r="U37" i="3" s="1"/>
  <c r="O38" i="7"/>
  <c r="C38" i="4"/>
  <c r="F38" i="4" l="1"/>
  <c r="O38" i="10"/>
  <c r="H38" i="23"/>
  <c r="N38" i="3" s="1"/>
  <c r="AF38" i="3" s="1"/>
  <c r="X37" i="3"/>
  <c r="Q38" i="21"/>
  <c r="S38" i="21" s="1"/>
  <c r="P38" i="21"/>
  <c r="R38" i="21" s="1"/>
  <c r="L39" i="21" s="1"/>
  <c r="N39" i="21" s="1"/>
  <c r="Q38" i="20"/>
  <c r="S38" i="20" s="1"/>
  <c r="P38" i="20"/>
  <c r="R38" i="20" s="1"/>
  <c r="L39" i="20" s="1"/>
  <c r="N39" i="20" s="1"/>
  <c r="F39" i="23"/>
  <c r="O39" i="19"/>
  <c r="F40" i="22"/>
  <c r="O40" i="18"/>
  <c r="Q39" i="17"/>
  <c r="S39" i="17" s="1"/>
  <c r="P39" i="17"/>
  <c r="R39" i="17" s="1"/>
  <c r="L40" i="17" s="1"/>
  <c r="N40" i="17" s="1"/>
  <c r="Q38" i="15"/>
  <c r="S38" i="15" s="1"/>
  <c r="P38" i="15"/>
  <c r="R38" i="15" s="1"/>
  <c r="L39" i="15" s="1"/>
  <c r="N39" i="15" s="1"/>
  <c r="Q39" i="14"/>
  <c r="S39" i="14" s="1"/>
  <c r="P39" i="14"/>
  <c r="R39" i="14" s="1"/>
  <c r="L40" i="14" s="1"/>
  <c r="N40" i="14" s="1"/>
  <c r="M40" i="13"/>
  <c r="M39" i="23"/>
  <c r="M40" i="16"/>
  <c r="O39" i="22"/>
  <c r="Q39" i="9"/>
  <c r="S39" i="9" s="1"/>
  <c r="P39" i="9"/>
  <c r="R39" i="9" s="1"/>
  <c r="L40" i="9" s="1"/>
  <c r="N40" i="9" s="1"/>
  <c r="H38" i="4"/>
  <c r="L38" i="3" s="1"/>
  <c r="AD38" i="3" s="1"/>
  <c r="Q38" i="8"/>
  <c r="S38" i="8" s="1"/>
  <c r="P38" i="8"/>
  <c r="R38" i="8" s="1"/>
  <c r="L39" i="8" s="1"/>
  <c r="N39" i="8" s="1"/>
  <c r="Q38" i="7"/>
  <c r="S38" i="7" s="1"/>
  <c r="P38" i="7"/>
  <c r="R38" i="7" s="1"/>
  <c r="L39" i="7" s="1"/>
  <c r="N39" i="7" s="1"/>
  <c r="Q38" i="11"/>
  <c r="S38" i="11" s="1"/>
  <c r="P38" i="11"/>
  <c r="R38" i="11" s="1"/>
  <c r="L39" i="11" s="1"/>
  <c r="N39" i="11" s="1"/>
  <c r="Q38" i="10" l="1"/>
  <c r="S38" i="10" s="1"/>
  <c r="P38" i="10"/>
  <c r="R38" i="10" s="1"/>
  <c r="L39" i="10" s="1"/>
  <c r="N39" i="10" s="1"/>
  <c r="M39" i="21"/>
  <c r="Q38" i="23"/>
  <c r="M39" i="20"/>
  <c r="Q38" i="22"/>
  <c r="R38" i="22" s="1"/>
  <c r="V38" i="3" s="1"/>
  <c r="Q39" i="19"/>
  <c r="S39" i="19" s="1"/>
  <c r="P39" i="19"/>
  <c r="R39" i="19" s="1"/>
  <c r="L40" i="19" s="1"/>
  <c r="N40" i="19" s="1"/>
  <c r="Q40" i="18"/>
  <c r="S40" i="18" s="1"/>
  <c r="P40" i="18"/>
  <c r="R40" i="18" s="1"/>
  <c r="L41" i="18" s="1"/>
  <c r="N41" i="18" s="1"/>
  <c r="M40" i="17"/>
  <c r="O39" i="23"/>
  <c r="M39" i="15"/>
  <c r="N38" i="23"/>
  <c r="M40" i="14"/>
  <c r="N39" i="22"/>
  <c r="O40" i="13"/>
  <c r="C40" i="23"/>
  <c r="O40" i="16"/>
  <c r="E40" i="22"/>
  <c r="O39" i="4"/>
  <c r="M40" i="9"/>
  <c r="M39" i="7"/>
  <c r="M38" i="4"/>
  <c r="M39" i="8"/>
  <c r="N38" i="4"/>
  <c r="O38" i="3"/>
  <c r="P38" i="3" s="1"/>
  <c r="M39" i="11"/>
  <c r="Q38" i="4"/>
  <c r="P38" i="4" l="1"/>
  <c r="M39" i="10"/>
  <c r="R38" i="23"/>
  <c r="W38" i="3" s="1"/>
  <c r="O39" i="21"/>
  <c r="G39" i="23"/>
  <c r="G39" i="22"/>
  <c r="H39" i="22" s="1"/>
  <c r="M39" i="3" s="1"/>
  <c r="AE39" i="3" s="1"/>
  <c r="O39" i="20"/>
  <c r="M40" i="19"/>
  <c r="P39" i="23"/>
  <c r="M41" i="18"/>
  <c r="P40" i="22"/>
  <c r="E40" i="23"/>
  <c r="O40" i="17"/>
  <c r="D39" i="23"/>
  <c r="O39" i="15"/>
  <c r="D40" i="22"/>
  <c r="O40" i="14"/>
  <c r="Q40" i="13"/>
  <c r="S40" i="13" s="1"/>
  <c r="P40" i="13"/>
  <c r="R40" i="13" s="1"/>
  <c r="L41" i="13" s="1"/>
  <c r="N41" i="13" s="1"/>
  <c r="Q40" i="16"/>
  <c r="S40" i="16" s="1"/>
  <c r="P40" i="16"/>
  <c r="R40" i="16" s="1"/>
  <c r="L41" i="16" s="1"/>
  <c r="N41" i="16" s="1"/>
  <c r="O40" i="9"/>
  <c r="E40" i="4"/>
  <c r="D39" i="4"/>
  <c r="O39" i="8"/>
  <c r="G39" i="4"/>
  <c r="O39" i="11"/>
  <c r="R38" i="4"/>
  <c r="U38" i="3" s="1"/>
  <c r="O39" i="7"/>
  <c r="C39" i="4"/>
  <c r="F39" i="4" l="1"/>
  <c r="O39" i="10"/>
  <c r="X38" i="3"/>
  <c r="H39" i="23"/>
  <c r="N39" i="3" s="1"/>
  <c r="AF39" i="3" s="1"/>
  <c r="Q39" i="21"/>
  <c r="S39" i="21" s="1"/>
  <c r="P39" i="21"/>
  <c r="R39" i="21" s="1"/>
  <c r="L40" i="21" s="1"/>
  <c r="N40" i="21" s="1"/>
  <c r="Q39" i="20"/>
  <c r="S39" i="20" s="1"/>
  <c r="P39" i="20"/>
  <c r="R39" i="20" s="1"/>
  <c r="L40" i="20" s="1"/>
  <c r="N40" i="20" s="1"/>
  <c r="F40" i="23"/>
  <c r="O40" i="19"/>
  <c r="F41" i="22"/>
  <c r="O41" i="18"/>
  <c r="Q40" i="17"/>
  <c r="S40" i="17" s="1"/>
  <c r="P40" i="17"/>
  <c r="R40" i="17" s="1"/>
  <c r="L41" i="17" s="1"/>
  <c r="N41" i="17" s="1"/>
  <c r="Q39" i="15"/>
  <c r="S39" i="15" s="1"/>
  <c r="P39" i="15"/>
  <c r="R39" i="15" s="1"/>
  <c r="L40" i="15" s="1"/>
  <c r="N40" i="15" s="1"/>
  <c r="Q40" i="14"/>
  <c r="S40" i="14" s="1"/>
  <c r="P40" i="14"/>
  <c r="R40" i="14" s="1"/>
  <c r="L41" i="14" s="1"/>
  <c r="N41" i="14" s="1"/>
  <c r="M41" i="13"/>
  <c r="M40" i="23"/>
  <c r="M41" i="16"/>
  <c r="O40" i="22"/>
  <c r="Q40" i="9"/>
  <c r="S40" i="9" s="1"/>
  <c r="P40" i="9"/>
  <c r="R40" i="9" s="1"/>
  <c r="L41" i="9" s="1"/>
  <c r="N41" i="9" s="1"/>
  <c r="H39" i="4"/>
  <c r="L39" i="3" s="1"/>
  <c r="AD39" i="3" s="1"/>
  <c r="Q39" i="11"/>
  <c r="S39" i="11" s="1"/>
  <c r="P39" i="11"/>
  <c r="R39" i="11" s="1"/>
  <c r="L40" i="11" s="1"/>
  <c r="N40" i="11" s="1"/>
  <c r="Q39" i="8"/>
  <c r="S39" i="8" s="1"/>
  <c r="P39" i="8"/>
  <c r="R39" i="8" s="1"/>
  <c r="L40" i="8" s="1"/>
  <c r="N40" i="8" s="1"/>
  <c r="Q39" i="7"/>
  <c r="S39" i="7" s="1"/>
  <c r="P39" i="7"/>
  <c r="R39" i="7" s="1"/>
  <c r="L40" i="7" s="1"/>
  <c r="N40" i="7" s="1"/>
  <c r="Q39" i="10" l="1"/>
  <c r="S39" i="10" s="1"/>
  <c r="P39" i="10"/>
  <c r="R39" i="10" s="1"/>
  <c r="L40" i="10" s="1"/>
  <c r="N40" i="10" s="1"/>
  <c r="M40" i="21"/>
  <c r="Q39" i="23"/>
  <c r="M40" i="20"/>
  <c r="Q39" i="22"/>
  <c r="R39" i="22" s="1"/>
  <c r="V39" i="3" s="1"/>
  <c r="Q40" i="19"/>
  <c r="S40" i="19" s="1"/>
  <c r="P40" i="19"/>
  <c r="R40" i="19" s="1"/>
  <c r="L41" i="19" s="1"/>
  <c r="N41" i="19" s="1"/>
  <c r="Q41" i="18"/>
  <c r="S41" i="18" s="1"/>
  <c r="P41" i="18"/>
  <c r="R41" i="18" s="1"/>
  <c r="L42" i="18" s="1"/>
  <c r="N42" i="18" s="1"/>
  <c r="M41" i="17"/>
  <c r="O40" i="23"/>
  <c r="M40" i="15"/>
  <c r="N39" i="23"/>
  <c r="M41" i="14"/>
  <c r="N40" i="22"/>
  <c r="C41" i="23"/>
  <c r="O41" i="13"/>
  <c r="O41" i="16"/>
  <c r="E41" i="22"/>
  <c r="O40" i="4"/>
  <c r="M41" i="9"/>
  <c r="M40" i="11"/>
  <c r="Q39" i="4"/>
  <c r="M40" i="7"/>
  <c r="M39" i="4"/>
  <c r="O39" i="3"/>
  <c r="P39" i="3" s="1"/>
  <c r="M40" i="8"/>
  <c r="N39" i="4"/>
  <c r="P39" i="4" l="1"/>
  <c r="M40" i="10"/>
  <c r="R39" i="23"/>
  <c r="W39" i="3" s="1"/>
  <c r="G40" i="23"/>
  <c r="O40" i="21"/>
  <c r="G40" i="22"/>
  <c r="H40" i="22" s="1"/>
  <c r="M40" i="3" s="1"/>
  <c r="AE40" i="3" s="1"/>
  <c r="O40" i="20"/>
  <c r="M41" i="19"/>
  <c r="P40" i="23"/>
  <c r="M42" i="18"/>
  <c r="P41" i="22"/>
  <c r="E41" i="23"/>
  <c r="O41" i="17"/>
  <c r="D40" i="23"/>
  <c r="O40" i="15"/>
  <c r="D41" i="22"/>
  <c r="O41" i="14"/>
  <c r="Q41" i="13"/>
  <c r="S41" i="13" s="1"/>
  <c r="P41" i="13"/>
  <c r="R41" i="13" s="1"/>
  <c r="L42" i="13" s="1"/>
  <c r="N42" i="13" s="1"/>
  <c r="Q41" i="16"/>
  <c r="S41" i="16" s="1"/>
  <c r="P41" i="16"/>
  <c r="R41" i="16" s="1"/>
  <c r="L42" i="16" s="1"/>
  <c r="N42" i="16" s="1"/>
  <c r="E41" i="4"/>
  <c r="O41" i="9"/>
  <c r="R39" i="4"/>
  <c r="U39" i="3" s="1"/>
  <c r="O40" i="7"/>
  <c r="C40" i="4"/>
  <c r="D40" i="4"/>
  <c r="O40" i="8"/>
  <c r="G40" i="4"/>
  <c r="O40" i="11"/>
  <c r="O40" i="10" l="1"/>
  <c r="F40" i="4"/>
  <c r="X39" i="3"/>
  <c r="H40" i="23"/>
  <c r="N40" i="3" s="1"/>
  <c r="AF40" i="3" s="1"/>
  <c r="Q40" i="21"/>
  <c r="S40" i="21" s="1"/>
  <c r="P40" i="21"/>
  <c r="R40" i="21" s="1"/>
  <c r="L41" i="21" s="1"/>
  <c r="N41" i="21" s="1"/>
  <c r="Q40" i="20"/>
  <c r="S40" i="20" s="1"/>
  <c r="P40" i="20"/>
  <c r="R40" i="20" s="1"/>
  <c r="L41" i="20" s="1"/>
  <c r="N41" i="20" s="1"/>
  <c r="F41" i="23"/>
  <c r="O41" i="19"/>
  <c r="F42" i="22"/>
  <c r="O42" i="18"/>
  <c r="Q41" i="17"/>
  <c r="S41" i="17" s="1"/>
  <c r="P41" i="17"/>
  <c r="R41" i="17" s="1"/>
  <c r="L42" i="17" s="1"/>
  <c r="N42" i="17" s="1"/>
  <c r="Q40" i="15"/>
  <c r="S40" i="15" s="1"/>
  <c r="P40" i="15"/>
  <c r="R40" i="15" s="1"/>
  <c r="L41" i="15" s="1"/>
  <c r="N41" i="15" s="1"/>
  <c r="Q41" i="14"/>
  <c r="S41" i="14" s="1"/>
  <c r="P41" i="14"/>
  <c r="R41" i="14" s="1"/>
  <c r="L42" i="14" s="1"/>
  <c r="N42" i="14" s="1"/>
  <c r="M42" i="13"/>
  <c r="M41" i="23"/>
  <c r="M42" i="16"/>
  <c r="O41" i="22"/>
  <c r="Q41" i="9"/>
  <c r="S41" i="9" s="1"/>
  <c r="P41" i="9"/>
  <c r="R41" i="9" s="1"/>
  <c r="L42" i="9" s="1"/>
  <c r="N42" i="9" s="1"/>
  <c r="Q40" i="11"/>
  <c r="S40" i="11" s="1"/>
  <c r="P40" i="11"/>
  <c r="R40" i="11" s="1"/>
  <c r="L41" i="11" s="1"/>
  <c r="N41" i="11" s="1"/>
  <c r="Q40" i="8"/>
  <c r="S40" i="8" s="1"/>
  <c r="P40" i="8"/>
  <c r="R40" i="8" s="1"/>
  <c r="L41" i="8" s="1"/>
  <c r="N41" i="8" s="1"/>
  <c r="H40" i="4"/>
  <c r="L40" i="3" s="1"/>
  <c r="AD40" i="3" s="1"/>
  <c r="Q40" i="7"/>
  <c r="S40" i="7" s="1"/>
  <c r="P40" i="7"/>
  <c r="R40" i="7" s="1"/>
  <c r="L41" i="7" s="1"/>
  <c r="N41" i="7" s="1"/>
  <c r="Q40" i="10" l="1"/>
  <c r="S40" i="10" s="1"/>
  <c r="P40" i="10"/>
  <c r="R40" i="10" s="1"/>
  <c r="L41" i="10" s="1"/>
  <c r="N41" i="10" s="1"/>
  <c r="M41" i="21"/>
  <c r="Q40" i="23"/>
  <c r="M41" i="20"/>
  <c r="Q40" i="22"/>
  <c r="R40" i="22" s="1"/>
  <c r="V40" i="3" s="1"/>
  <c r="Q41" i="19"/>
  <c r="S41" i="19" s="1"/>
  <c r="P41" i="19"/>
  <c r="R41" i="19" s="1"/>
  <c r="L42" i="19" s="1"/>
  <c r="N42" i="19" s="1"/>
  <c r="Q42" i="18"/>
  <c r="S42" i="18" s="1"/>
  <c r="P42" i="18"/>
  <c r="R42" i="18" s="1"/>
  <c r="L43" i="18" s="1"/>
  <c r="N43" i="18" s="1"/>
  <c r="M42" i="17"/>
  <c r="O41" i="23"/>
  <c r="M41" i="15"/>
  <c r="N40" i="23"/>
  <c r="M42" i="14"/>
  <c r="N41" i="22"/>
  <c r="C42" i="23"/>
  <c r="O42" i="13"/>
  <c r="E42" i="22"/>
  <c r="O42" i="16"/>
  <c r="M42" i="9"/>
  <c r="O41" i="4"/>
  <c r="O40" i="3"/>
  <c r="P40" i="3" s="1"/>
  <c r="M41" i="7"/>
  <c r="M40" i="4"/>
  <c r="M41" i="8"/>
  <c r="N40" i="4"/>
  <c r="M41" i="11"/>
  <c r="Q40" i="4"/>
  <c r="P40" i="4" l="1"/>
  <c r="M41" i="10"/>
  <c r="R40" i="23"/>
  <c r="W40" i="3" s="1"/>
  <c r="G41" i="23"/>
  <c r="O41" i="21"/>
  <c r="G41" i="22"/>
  <c r="H41" i="22" s="1"/>
  <c r="M41" i="3" s="1"/>
  <c r="AE41" i="3" s="1"/>
  <c r="O41" i="20"/>
  <c r="M42" i="19"/>
  <c r="P41" i="23"/>
  <c r="M43" i="18"/>
  <c r="P42" i="22"/>
  <c r="E42" i="23"/>
  <c r="O42" i="17"/>
  <c r="D41" i="23"/>
  <c r="H41" i="23" s="1"/>
  <c r="N41" i="3" s="1"/>
  <c r="AF41" i="3" s="1"/>
  <c r="O41" i="15"/>
  <c r="D42" i="22"/>
  <c r="O42" i="14"/>
  <c r="Q42" i="13"/>
  <c r="S42" i="13" s="1"/>
  <c r="P42" i="13"/>
  <c r="R42" i="13" s="1"/>
  <c r="L43" i="13" s="1"/>
  <c r="N43" i="13" s="1"/>
  <c r="Q42" i="16"/>
  <c r="S42" i="16" s="1"/>
  <c r="P42" i="16"/>
  <c r="R42" i="16" s="1"/>
  <c r="L43" i="16" s="1"/>
  <c r="N43" i="16" s="1"/>
  <c r="O42" i="9"/>
  <c r="E42" i="4"/>
  <c r="R40" i="4"/>
  <c r="U40" i="3" s="1"/>
  <c r="O41" i="7"/>
  <c r="C41" i="4"/>
  <c r="G41" i="4"/>
  <c r="O41" i="11"/>
  <c r="D41" i="4"/>
  <c r="O41" i="8"/>
  <c r="F41" i="4" l="1"/>
  <c r="O41" i="10"/>
  <c r="X40" i="3"/>
  <c r="Q41" i="21"/>
  <c r="S41" i="21" s="1"/>
  <c r="P41" i="21"/>
  <c r="R41" i="21" s="1"/>
  <c r="L42" i="21" s="1"/>
  <c r="N42" i="21" s="1"/>
  <c r="Q41" i="20"/>
  <c r="S41" i="20" s="1"/>
  <c r="P41" i="20"/>
  <c r="R41" i="20" s="1"/>
  <c r="L42" i="20" s="1"/>
  <c r="N42" i="20" s="1"/>
  <c r="F42" i="23"/>
  <c r="O42" i="19"/>
  <c r="O43" i="18"/>
  <c r="F43" i="22"/>
  <c r="Q42" i="17"/>
  <c r="S42" i="17" s="1"/>
  <c r="P42" i="17"/>
  <c r="R42" i="17" s="1"/>
  <c r="L43" i="17" s="1"/>
  <c r="N43" i="17" s="1"/>
  <c r="Q41" i="15"/>
  <c r="S41" i="15" s="1"/>
  <c r="P41" i="15"/>
  <c r="R41" i="15" s="1"/>
  <c r="L42" i="15" s="1"/>
  <c r="N42" i="15" s="1"/>
  <c r="Q42" i="14"/>
  <c r="S42" i="14" s="1"/>
  <c r="P42" i="14"/>
  <c r="R42" i="14" s="1"/>
  <c r="L43" i="14" s="1"/>
  <c r="N43" i="14" s="1"/>
  <c r="M43" i="13"/>
  <c r="M42" i="23"/>
  <c r="M43" i="16"/>
  <c r="O42" i="22"/>
  <c r="Q42" i="9"/>
  <c r="S42" i="9" s="1"/>
  <c r="P42" i="9"/>
  <c r="R42" i="9" s="1"/>
  <c r="L43" i="9" s="1"/>
  <c r="N43" i="9" s="1"/>
  <c r="Q41" i="11"/>
  <c r="S41" i="11" s="1"/>
  <c r="P41" i="11"/>
  <c r="R41" i="11" s="1"/>
  <c r="L42" i="11" s="1"/>
  <c r="N42" i="11" s="1"/>
  <c r="H41" i="4"/>
  <c r="L41" i="3" s="1"/>
  <c r="AD41" i="3" s="1"/>
  <c r="Q41" i="7"/>
  <c r="S41" i="7" s="1"/>
  <c r="P41" i="7"/>
  <c r="R41" i="7" s="1"/>
  <c r="L42" i="7" s="1"/>
  <c r="N42" i="7" s="1"/>
  <c r="Q41" i="8"/>
  <c r="S41" i="8" s="1"/>
  <c r="P41" i="8"/>
  <c r="R41" i="8" s="1"/>
  <c r="L42" i="8" s="1"/>
  <c r="N42" i="8" s="1"/>
  <c r="Q41" i="10" l="1"/>
  <c r="S41" i="10" s="1"/>
  <c r="P41" i="10"/>
  <c r="R41" i="10" s="1"/>
  <c r="L42" i="10" s="1"/>
  <c r="N42" i="10" s="1"/>
  <c r="M42" i="21"/>
  <c r="Q41" i="23"/>
  <c r="M42" i="20"/>
  <c r="Q41" i="22"/>
  <c r="R41" i="22" s="1"/>
  <c r="V41" i="3" s="1"/>
  <c r="Q42" i="19"/>
  <c r="S42" i="19" s="1"/>
  <c r="P42" i="19"/>
  <c r="R42" i="19" s="1"/>
  <c r="L43" i="19" s="1"/>
  <c r="N43" i="19" s="1"/>
  <c r="Q43" i="18"/>
  <c r="S43" i="18" s="1"/>
  <c r="P43" i="22" s="1"/>
  <c r="P43" i="18"/>
  <c r="R43" i="18" s="1"/>
  <c r="M43" i="17"/>
  <c r="O42" i="23"/>
  <c r="M42" i="15"/>
  <c r="N41" i="23"/>
  <c r="M43" i="14"/>
  <c r="N42" i="22"/>
  <c r="O43" i="13"/>
  <c r="C43" i="23"/>
  <c r="O43" i="16"/>
  <c r="E43" i="22"/>
  <c r="M43" i="9"/>
  <c r="O42" i="4"/>
  <c r="O41" i="3"/>
  <c r="P41" i="3" s="1"/>
  <c r="M42" i="7"/>
  <c r="M41" i="4"/>
  <c r="M42" i="8"/>
  <c r="N41" i="4"/>
  <c r="M42" i="11"/>
  <c r="Q41" i="4"/>
  <c r="P41" i="4" l="1"/>
  <c r="M42" i="10"/>
  <c r="R41" i="23"/>
  <c r="W41" i="3" s="1"/>
  <c r="G42" i="23"/>
  <c r="O42" i="21"/>
  <c r="G42" i="22"/>
  <c r="H42" i="22" s="1"/>
  <c r="M42" i="3" s="1"/>
  <c r="AE42" i="3" s="1"/>
  <c r="O42" i="20"/>
  <c r="M43" i="19"/>
  <c r="P42" i="23"/>
  <c r="O43" i="17"/>
  <c r="E43" i="23"/>
  <c r="D42" i="23"/>
  <c r="O42" i="15"/>
  <c r="O43" i="14"/>
  <c r="D43" i="22"/>
  <c r="Q43" i="13"/>
  <c r="S43" i="13" s="1"/>
  <c r="M43" i="23" s="1"/>
  <c r="P43" i="13"/>
  <c r="R43" i="13" s="1"/>
  <c r="Q43" i="16"/>
  <c r="S43" i="16" s="1"/>
  <c r="O43" i="22" s="1"/>
  <c r="P43" i="16"/>
  <c r="R43" i="16" s="1"/>
  <c r="O43" i="9"/>
  <c r="E43" i="4"/>
  <c r="G42" i="4"/>
  <c r="O42" i="11"/>
  <c r="R41" i="4"/>
  <c r="U41" i="3" s="1"/>
  <c r="D42" i="4"/>
  <c r="O42" i="8"/>
  <c r="C42" i="4"/>
  <c r="O42" i="7"/>
  <c r="F42" i="4" l="1"/>
  <c r="O42" i="10"/>
  <c r="H42" i="23"/>
  <c r="N42" i="3" s="1"/>
  <c r="AF42" i="3" s="1"/>
  <c r="X41" i="3"/>
  <c r="Q42" i="21"/>
  <c r="S42" i="21" s="1"/>
  <c r="P42" i="21"/>
  <c r="R42" i="21" s="1"/>
  <c r="L43" i="21" s="1"/>
  <c r="N43" i="21" s="1"/>
  <c r="Q42" i="20"/>
  <c r="S42" i="20" s="1"/>
  <c r="P42" i="20"/>
  <c r="R42" i="20" s="1"/>
  <c r="L43" i="20" s="1"/>
  <c r="N43" i="20" s="1"/>
  <c r="O43" i="19"/>
  <c r="F43" i="23"/>
  <c r="Q43" i="17"/>
  <c r="S43" i="17" s="1"/>
  <c r="O43" i="23" s="1"/>
  <c r="P43" i="17"/>
  <c r="R43" i="17" s="1"/>
  <c r="Q42" i="15"/>
  <c r="S42" i="15" s="1"/>
  <c r="P42" i="15"/>
  <c r="R42" i="15" s="1"/>
  <c r="L43" i="15" s="1"/>
  <c r="N43" i="15" s="1"/>
  <c r="Q43" i="14"/>
  <c r="S43" i="14" s="1"/>
  <c r="N43" i="22" s="1"/>
  <c r="P43" i="14"/>
  <c r="R43" i="14" s="1"/>
  <c r="H42" i="4"/>
  <c r="L42" i="3" s="1"/>
  <c r="AD42" i="3" s="1"/>
  <c r="Q43" i="9"/>
  <c r="S43" i="9" s="1"/>
  <c r="O43" i="4" s="1"/>
  <c r="P43" i="9"/>
  <c r="R43" i="9" s="1"/>
  <c r="Q42" i="7"/>
  <c r="S42" i="7" s="1"/>
  <c r="P42" i="7"/>
  <c r="R42" i="7" s="1"/>
  <c r="L43" i="7" s="1"/>
  <c r="N43" i="7" s="1"/>
  <c r="Q42" i="8"/>
  <c r="S42" i="8" s="1"/>
  <c r="P42" i="8"/>
  <c r="R42" i="8" s="1"/>
  <c r="L43" i="8" s="1"/>
  <c r="N43" i="8" s="1"/>
  <c r="Q42" i="11"/>
  <c r="S42" i="11" s="1"/>
  <c r="P42" i="11"/>
  <c r="R42" i="11" s="1"/>
  <c r="L43" i="11" s="1"/>
  <c r="N43" i="11" s="1"/>
  <c r="Q42" i="10" l="1"/>
  <c r="S42" i="10" s="1"/>
  <c r="P42" i="10"/>
  <c r="R42" i="10" s="1"/>
  <c r="L43" i="10" s="1"/>
  <c r="N43" i="10" s="1"/>
  <c r="M43" i="21"/>
  <c r="Q42" i="23"/>
  <c r="M43" i="20"/>
  <c r="Q42" i="22"/>
  <c r="R42" i="22" s="1"/>
  <c r="V42" i="3" s="1"/>
  <c r="Q43" i="19"/>
  <c r="S43" i="19" s="1"/>
  <c r="P43" i="23" s="1"/>
  <c r="P43" i="19"/>
  <c r="R43" i="19" s="1"/>
  <c r="M43" i="15"/>
  <c r="N42" i="23"/>
  <c r="O42" i="3"/>
  <c r="P42" i="3" s="1"/>
  <c r="M43" i="8"/>
  <c r="N42" i="4"/>
  <c r="M43" i="11"/>
  <c r="Q42" i="4"/>
  <c r="M43" i="7"/>
  <c r="M42" i="4"/>
  <c r="P42" i="4" l="1"/>
  <c r="M43" i="10"/>
  <c r="R42" i="23"/>
  <c r="W42" i="3" s="1"/>
  <c r="O43" i="21"/>
  <c r="G43" i="23"/>
  <c r="O43" i="20"/>
  <c r="G43" i="22"/>
  <c r="H43" i="22" s="1"/>
  <c r="M43" i="3" s="1"/>
  <c r="AE43" i="3" s="1"/>
  <c r="O43" i="15"/>
  <c r="D43" i="23"/>
  <c r="R42" i="4"/>
  <c r="U42" i="3" s="1"/>
  <c r="O43" i="11"/>
  <c r="G43" i="4"/>
  <c r="O43" i="8"/>
  <c r="D43" i="4"/>
  <c r="C43" i="4"/>
  <c r="O43" i="7"/>
  <c r="F43" i="4" l="1"/>
  <c r="O43" i="10"/>
  <c r="H43" i="23"/>
  <c r="N43" i="3" s="1"/>
  <c r="AF43" i="3" s="1"/>
  <c r="X42" i="3"/>
  <c r="P43" i="21"/>
  <c r="R43" i="21" s="1"/>
  <c r="Q43" i="21"/>
  <c r="S43" i="21" s="1"/>
  <c r="Q43" i="23" s="1"/>
  <c r="Q43" i="20"/>
  <c r="S43" i="20" s="1"/>
  <c r="Q43" i="22" s="1"/>
  <c r="R43" i="22" s="1"/>
  <c r="V43" i="3" s="1"/>
  <c r="P43" i="20"/>
  <c r="R43" i="20" s="1"/>
  <c r="Q43" i="15"/>
  <c r="S43" i="15" s="1"/>
  <c r="N43" i="23" s="1"/>
  <c r="P43" i="15"/>
  <c r="R43" i="15" s="1"/>
  <c r="Q43" i="8"/>
  <c r="S43" i="8" s="1"/>
  <c r="N43" i="4" s="1"/>
  <c r="P43" i="8"/>
  <c r="R43" i="8" s="1"/>
  <c r="Q43" i="7"/>
  <c r="S43" i="7" s="1"/>
  <c r="M43" i="4" s="1"/>
  <c r="P43" i="7"/>
  <c r="R43" i="7" s="1"/>
  <c r="H43" i="4"/>
  <c r="L43" i="3" s="1"/>
  <c r="AD43" i="3" s="1"/>
  <c r="Q43" i="11"/>
  <c r="S43" i="11" s="1"/>
  <c r="Q43" i="4" s="1"/>
  <c r="P43" i="11"/>
  <c r="R43" i="11" s="1"/>
  <c r="Q43" i="10" l="1"/>
  <c r="S43" i="10" s="1"/>
  <c r="P43" i="4" s="1"/>
  <c r="P43" i="10"/>
  <c r="R43" i="10" s="1"/>
  <c r="R43" i="23"/>
  <c r="W43" i="3" s="1"/>
  <c r="O43" i="3"/>
  <c r="P43" i="3" s="1"/>
  <c r="R43" i="4"/>
  <c r="U43" i="3" s="1"/>
  <c r="X43" i="3" l="1"/>
</calcChain>
</file>

<file path=xl/sharedStrings.xml><?xml version="1.0" encoding="utf-8"?>
<sst xmlns="http://schemas.openxmlformats.org/spreadsheetml/2006/main" count="369" uniqueCount="57">
  <si>
    <t>Performance limit L</t>
  </si>
  <si>
    <t>Period</t>
  </si>
  <si>
    <t>Cum. Investment</t>
  </si>
  <si>
    <t>Pt (High)</t>
  </si>
  <si>
    <t>Pt (Medium)</t>
  </si>
  <si>
    <t>Pt (Low)</t>
  </si>
  <si>
    <t>Performance at start</t>
  </si>
  <si>
    <t>Fraction of potential performance at start</t>
  </si>
  <si>
    <t>position parameter a</t>
  </si>
  <si>
    <t>pitch parameter b (response to investment)</t>
  </si>
  <si>
    <t>Legacy Pt (High)</t>
  </si>
  <si>
    <t>Legacy Pt (Medium)</t>
  </si>
  <si>
    <t>Legacy Pt (Low)</t>
  </si>
  <si>
    <t>High-end</t>
  </si>
  <si>
    <t>Medium-end</t>
  </si>
  <si>
    <t>Low-end</t>
  </si>
  <si>
    <t>Total demand</t>
  </si>
  <si>
    <t>Innovators cum. demand</t>
  </si>
  <si>
    <t>Early adopters cum. demand</t>
  </si>
  <si>
    <t>Early majority cum. demand</t>
  </si>
  <si>
    <t>Late majority cum. demand</t>
  </si>
  <si>
    <t>Laggards cum. demand</t>
  </si>
  <si>
    <t>Innovators demand</t>
  </si>
  <si>
    <t>Early adopters demand</t>
  </si>
  <si>
    <t>Early majority demand</t>
  </si>
  <si>
    <t>Late majority demand</t>
  </si>
  <si>
    <t>Laggards demand</t>
  </si>
  <si>
    <t>Total market size</t>
  </si>
  <si>
    <t>Rogers segment size</t>
  </si>
  <si>
    <t>Vertical segment size</t>
  </si>
  <si>
    <t>innovators</t>
  </si>
  <si>
    <t>e. adop.</t>
  </si>
  <si>
    <t xml:space="preserve">e. maj. </t>
  </si>
  <si>
    <t>l. maj.</t>
  </si>
  <si>
    <t>laggards</t>
  </si>
  <si>
    <t>high</t>
  </si>
  <si>
    <t>med</t>
  </si>
  <si>
    <t>low</t>
  </si>
  <si>
    <t>Installed base legacy</t>
  </si>
  <si>
    <t>Installed base new tech</t>
  </si>
  <si>
    <t>Annual substitution rate</t>
  </si>
  <si>
    <t>MCI = 1; MNL = 0</t>
  </si>
  <si>
    <t>Beta perf</t>
  </si>
  <si>
    <t>Beta installed base</t>
  </si>
  <si>
    <t>Legacy tech At</t>
  </si>
  <si>
    <t>New tech At</t>
  </si>
  <si>
    <t>Legacy tech Pt</t>
  </si>
  <si>
    <t>New tech Pt</t>
  </si>
  <si>
    <t>Mkt share legacy tech</t>
  </si>
  <si>
    <t>Mkt share new tech</t>
  </si>
  <si>
    <t>Legacy tech sales</t>
  </si>
  <si>
    <t>New tech sales</t>
  </si>
  <si>
    <t>New tech installed base</t>
  </si>
  <si>
    <t>populations char. are independent from each other</t>
  </si>
  <si>
    <t>i+1 segment can copy from i segment and itself only</t>
  </si>
  <si>
    <t>p strictly decreasing</t>
  </si>
  <si>
    <t>Legacy tech installed base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</si>
</sst>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%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trike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7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41">
    <xf numFmtId="0" fontId="0" fillId="0" borderId="0" xfId="0"/>
    <xf numFmtId="0" fontId="0" fillId="2" borderId="0" xfId="0" applyFill="1"/>
    <xf numFmtId="1" fontId="0" fillId="2" borderId="0" xfId="0" applyNumberFormat="1" applyFill="1"/>
    <xf numFmtId="164" fontId="0" fillId="0" borderId="0" xfId="0" applyNumberFormat="1"/>
    <xf numFmtId="1" fontId="0" fillId="0" borderId="0" xfId="0" applyNumberFormat="1"/>
    <xf numFmtId="164" fontId="0" fillId="0" borderId="1" xfId="0" applyNumberFormat="1" applyBorder="1"/>
    <xf numFmtId="164" fontId="0" fillId="0" borderId="2" xfId="0" applyNumberFormat="1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1" xfId="0" applyBorder="1"/>
    <xf numFmtId="1" fontId="0" fillId="0" borderId="2" xfId="0" applyNumberFormat="1" applyBorder="1"/>
    <xf numFmtId="9" fontId="0" fillId="0" borderId="0" xfId="2" applyFont="1"/>
    <xf numFmtId="1" fontId="0" fillId="0" borderId="1" xfId="0" applyNumberFormat="1" applyBorder="1"/>
    <xf numFmtId="2" fontId="0" fillId="0" borderId="0" xfId="0" applyNumberFormat="1"/>
    <xf numFmtId="1" fontId="0" fillId="0" borderId="0" xfId="2" applyNumberFormat="1" applyFont="1"/>
    <xf numFmtId="165" fontId="0" fillId="2" borderId="0" xfId="0" applyNumberFormat="1" applyFill="1"/>
    <xf numFmtId="9" fontId="0" fillId="2" borderId="0" xfId="0" applyNumberFormat="1" applyFill="1"/>
    <xf numFmtId="0" fontId="2" fillId="0" borderId="0" xfId="0" applyFont="1"/>
    <xf numFmtId="165" fontId="0" fillId="0" borderId="6" xfId="0" applyNumberFormat="1" applyBorder="1"/>
    <xf numFmtId="9" fontId="2" fillId="0" borderId="0" xfId="0" applyNumberFormat="1" applyFont="1"/>
    <xf numFmtId="10" fontId="2" fillId="0" borderId="0" xfId="0" applyNumberFormat="1" applyFont="1"/>
    <xf numFmtId="2" fontId="0" fillId="0" borderId="4" xfId="0" applyNumberFormat="1" applyBorder="1"/>
    <xf numFmtId="1" fontId="0" fillId="0" borderId="4" xfId="2" applyNumberFormat="1" applyFont="1" applyBorder="1"/>
    <xf numFmtId="1" fontId="0" fillId="0" borderId="4" xfId="0" applyNumberFormat="1" applyBorder="1"/>
    <xf numFmtId="2" fontId="0" fillId="0" borderId="0" xfId="2" applyNumberFormat="1" applyFont="1"/>
    <xf numFmtId="2" fontId="0" fillId="0" borderId="4" xfId="2" applyNumberFormat="1" applyFont="1" applyBorder="1"/>
    <xf numFmtId="0" fontId="3" fillId="0" borderId="0" xfId="0" applyFont="1"/>
    <xf numFmtId="0" fontId="0" fillId="0" borderId="0" xfId="0" applyAlignment="1">
      <alignment wrapText="1"/>
    </xf>
    <xf numFmtId="1" fontId="0" fillId="2" borderId="0" xfId="2" applyNumberFormat="1" applyFont="1" applyFill="1"/>
    <xf numFmtId="9" fontId="0" fillId="0" borderId="0" xfId="1" applyFont="1"/>
    <xf numFmtId="2" fontId="0" fillId="0" borderId="0" xfId="1" applyNumberFormat="1" applyFont="1"/>
    <xf numFmtId="2" fontId="0" fillId="0" borderId="4" xfId="1" applyNumberFormat="1" applyFont="1" applyBorder="1"/>
    <xf numFmtId="9" fontId="0" fillId="0" borderId="4" xfId="1" applyFont="1" applyBorder="1"/>
    <xf numFmtId="164" fontId="2" fillId="0" borderId="2" xfId="0" applyNumberFormat="1" applyFont="1" applyBorder="1"/>
    <xf numFmtId="164" fontId="2" fillId="0" borderId="1" xfId="0" applyNumberFormat="1" applyFont="1" applyBorder="1"/>
    <xf numFmtId="164" fontId="2" fillId="0" borderId="0" xfId="0" applyNumberFormat="1" applyFont="1"/>
    <xf numFmtId="9" fontId="0" fillId="0" borderId="6" xfId="0" applyNumberFormat="1" applyBorder="1"/>
    <xf numFmtId="165" fontId="0" fillId="0" borderId="0" xfId="0" applyNumberFormat="1"/>
    <xf numFmtId="164" fontId="0" fillId="2" borderId="0" xfId="2" applyNumberFormat="1" applyFont="1" applyFill="1"/>
    <xf numFmtId="164" fontId="0" fillId="0" borderId="0" xfId="2" applyNumberFormat="1" applyFont="1"/>
  </cellXfs>
  <cellStyles count="3">
    <cellStyle name="Normale" xfId="0" builtinId="0"/>
    <cellStyle name="Percentuale" xfId="1" builtinId="5"/>
    <cellStyle name="Percentuale 2" xfId="2" xr:uid="{08EF05E3-F461-4DEA-A891-31B62076920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21.xml.rels><?xml version="1.0" encoding="UTF-8" standalone="yes"?>
<Relationships xmlns="http://schemas.openxmlformats.org/package/2006/relationships"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22.xml.rels><?xml version="1.0" encoding="UTF-8" standalone="yes"?>
<Relationships xmlns="http://schemas.openxmlformats.org/package/2006/relationships"><Relationship Id="rId2" Type="http://schemas.microsoft.com/office/2011/relationships/chartColorStyle" Target="colors22.xml"/><Relationship Id="rId1" Type="http://schemas.microsoft.com/office/2011/relationships/chartStyle" Target="style22.xml"/></Relationships>
</file>

<file path=xl/charts/_rels/chart23.xml.rels><?xml version="1.0" encoding="UTF-8" standalone="yes"?>
<Relationships xmlns="http://schemas.openxmlformats.org/package/2006/relationships"><Relationship Id="rId2" Type="http://schemas.microsoft.com/office/2011/relationships/chartColorStyle" Target="colors23.xml"/><Relationship Id="rId1" Type="http://schemas.microsoft.com/office/2011/relationships/chartStyle" Target="style23.xml"/></Relationships>
</file>

<file path=xl/charts/_rels/chart24.xml.rels><?xml version="1.0" encoding="UTF-8" standalone="yes"?>
<Relationships xmlns="http://schemas.openxmlformats.org/package/2006/relationships"><Relationship Id="rId2" Type="http://schemas.microsoft.com/office/2011/relationships/chartColorStyle" Target="colors24.xml"/><Relationship Id="rId1" Type="http://schemas.microsoft.com/office/2011/relationships/chartStyle" Target="style24.xml"/></Relationships>
</file>

<file path=xl/charts/_rels/chart25.xml.rels><?xml version="1.0" encoding="UTF-8" standalone="yes"?>
<Relationships xmlns="http://schemas.openxmlformats.org/package/2006/relationships"><Relationship Id="rId2" Type="http://schemas.microsoft.com/office/2011/relationships/chartColorStyle" Target="colors25.xml"/><Relationship Id="rId1" Type="http://schemas.microsoft.com/office/2011/relationships/chartStyle" Target="style25.xml"/></Relationships>
</file>

<file path=xl/charts/_rels/chart26.xml.rels><?xml version="1.0" encoding="UTF-8" standalone="yes"?>
<Relationships xmlns="http://schemas.openxmlformats.org/package/2006/relationships"><Relationship Id="rId2" Type="http://schemas.microsoft.com/office/2011/relationships/chartColorStyle" Target="colors26.xml"/><Relationship Id="rId1" Type="http://schemas.microsoft.com/office/2011/relationships/chartStyle" Target="style26.xml"/></Relationships>
</file>

<file path=xl/charts/_rels/chart27.xml.rels><?xml version="1.0" encoding="UTF-8" standalone="yes"?>
<Relationships xmlns="http://schemas.openxmlformats.org/package/2006/relationships"><Relationship Id="rId2" Type="http://schemas.microsoft.com/office/2011/relationships/chartColorStyle" Target="colors27.xml"/><Relationship Id="rId1" Type="http://schemas.microsoft.com/office/2011/relationships/chartStyle" Target="style27.xml"/></Relationships>
</file>

<file path=xl/charts/_rels/chart28.xml.rels><?xml version="1.0" encoding="UTF-8" standalone="yes"?>
<Relationships xmlns="http://schemas.openxmlformats.org/package/2006/relationships"><Relationship Id="rId2" Type="http://schemas.microsoft.com/office/2011/relationships/chartColorStyle" Target="colors28.xml"/><Relationship Id="rId1" Type="http://schemas.microsoft.com/office/2011/relationships/chartStyle" Target="style28.xml"/></Relationships>
</file>

<file path=xl/charts/_rels/chart29.xml.rels><?xml version="1.0" encoding="UTF-8" standalone="yes"?>
<Relationships xmlns="http://schemas.openxmlformats.org/package/2006/relationships"><Relationship Id="rId2" Type="http://schemas.microsoft.com/office/2011/relationships/chartColorStyle" Target="colors29.xml"/><Relationship Id="rId1" Type="http://schemas.microsoft.com/office/2011/relationships/chartStyle" Target="style29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30.xml.rels><?xml version="1.0" encoding="UTF-8" standalone="yes"?>
<Relationships xmlns="http://schemas.openxmlformats.org/package/2006/relationships"><Relationship Id="rId2" Type="http://schemas.microsoft.com/office/2011/relationships/chartColorStyle" Target="colors30.xml"/><Relationship Id="rId1" Type="http://schemas.microsoft.com/office/2011/relationships/chartStyle" Target="style30.xml"/></Relationships>
</file>

<file path=xl/charts/_rels/chart31.xml.rels><?xml version="1.0" encoding="UTF-8" standalone="yes"?>
<Relationships xmlns="http://schemas.openxmlformats.org/package/2006/relationships"><Relationship Id="rId2" Type="http://schemas.microsoft.com/office/2011/relationships/chartColorStyle" Target="colors31.xml"/><Relationship Id="rId1" Type="http://schemas.microsoft.com/office/2011/relationships/chartStyle" Target="style31.xml"/></Relationships>
</file>

<file path=xl/charts/_rels/chart32.xml.rels><?xml version="1.0" encoding="UTF-8" standalone="yes"?>
<Relationships xmlns="http://schemas.openxmlformats.org/package/2006/relationships"><Relationship Id="rId2" Type="http://schemas.microsoft.com/office/2011/relationships/chartColorStyle" Target="colors32.xml"/><Relationship Id="rId1" Type="http://schemas.microsoft.com/office/2011/relationships/chartStyle" Target="style32.xml"/></Relationships>
</file>

<file path=xl/charts/_rels/chart33.xml.rels><?xml version="1.0" encoding="UTF-8" standalone="yes"?>
<Relationships xmlns="http://schemas.openxmlformats.org/package/2006/relationships"><Relationship Id="rId2" Type="http://schemas.microsoft.com/office/2011/relationships/chartColorStyle" Target="colors33.xml"/><Relationship Id="rId1" Type="http://schemas.microsoft.com/office/2011/relationships/chartStyle" Target="style33.xml"/></Relationships>
</file>

<file path=xl/charts/_rels/chart34.xml.rels><?xml version="1.0" encoding="UTF-8" standalone="yes"?>
<Relationships xmlns="http://schemas.openxmlformats.org/package/2006/relationships"><Relationship Id="rId2" Type="http://schemas.microsoft.com/office/2011/relationships/chartColorStyle" Target="colors34.xml"/><Relationship Id="rId1" Type="http://schemas.microsoft.com/office/2011/relationships/chartStyle" Target="style34.xml"/></Relationships>
</file>

<file path=xl/charts/_rels/chart35.xml.rels><?xml version="1.0" encoding="UTF-8" standalone="yes"?>
<Relationships xmlns="http://schemas.openxmlformats.org/package/2006/relationships"><Relationship Id="rId2" Type="http://schemas.microsoft.com/office/2011/relationships/chartColorStyle" Target="colors35.xml"/><Relationship Id="rId1" Type="http://schemas.microsoft.com/office/2011/relationships/chartStyle" Target="style35.xml"/></Relationships>
</file>

<file path=xl/charts/_rels/chart36.xml.rels><?xml version="1.0" encoding="UTF-8" standalone="yes"?>
<Relationships xmlns="http://schemas.openxmlformats.org/package/2006/relationships"><Relationship Id="rId2" Type="http://schemas.microsoft.com/office/2011/relationships/chartColorStyle" Target="colors36.xml"/><Relationship Id="rId1" Type="http://schemas.microsoft.com/office/2011/relationships/chartStyle" Target="style36.xml"/></Relationships>
</file>

<file path=xl/charts/_rels/chart37.xml.rels><?xml version="1.0" encoding="UTF-8" standalone="yes"?>
<Relationships xmlns="http://schemas.openxmlformats.org/package/2006/relationships"><Relationship Id="rId2" Type="http://schemas.microsoft.com/office/2011/relationships/chartColorStyle" Target="colors37.xml"/><Relationship Id="rId1" Type="http://schemas.microsoft.com/office/2011/relationships/chartStyle" Target="style37.xml"/></Relationships>
</file>

<file path=xl/charts/_rels/chart38.xml.rels><?xml version="1.0" encoding="UTF-8" standalone="yes"?>
<Relationships xmlns="http://schemas.openxmlformats.org/package/2006/relationships"><Relationship Id="rId2" Type="http://schemas.microsoft.com/office/2011/relationships/chartColorStyle" Target="colors38.xml"/><Relationship Id="rId1" Type="http://schemas.microsoft.com/office/2011/relationships/chartStyle" Target="style38.xml"/></Relationships>
</file>

<file path=xl/charts/_rels/chart39.xml.rels><?xml version="1.0" encoding="UTF-8" standalone="yes"?>
<Relationships xmlns="http://schemas.openxmlformats.org/package/2006/relationships"><Relationship Id="rId2" Type="http://schemas.microsoft.com/office/2011/relationships/chartColorStyle" Target="colors39.xml"/><Relationship Id="rId1" Type="http://schemas.microsoft.com/office/2011/relationships/chartStyle" Target="style39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40.xml.rels><?xml version="1.0" encoding="UTF-8" standalone="yes"?>
<Relationships xmlns="http://schemas.openxmlformats.org/package/2006/relationships"><Relationship Id="rId2" Type="http://schemas.microsoft.com/office/2011/relationships/chartColorStyle" Target="colors40.xml"/><Relationship Id="rId1" Type="http://schemas.microsoft.com/office/2011/relationships/chartStyle" Target="style40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/>
              <a:t>Performance evolution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'Performance evolution'!$K$2</c:f>
              <c:strCache>
                <c:ptCount val="1"/>
                <c:pt idx="0">
                  <c:v>Pt (High)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'Performance evolution'!$I$3:$I$43</c:f>
              <c:numCache>
                <c:formatCode>General</c:formatCode>
                <c:ptCount val="41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  <c:pt idx="21">
                  <c:v>10.5</c:v>
                </c:pt>
                <c:pt idx="22">
                  <c:v>11</c:v>
                </c:pt>
                <c:pt idx="23">
                  <c:v>11.5</c:v>
                </c:pt>
                <c:pt idx="24">
                  <c:v>12</c:v>
                </c:pt>
                <c:pt idx="25">
                  <c:v>12.5</c:v>
                </c:pt>
                <c:pt idx="26">
                  <c:v>13</c:v>
                </c:pt>
                <c:pt idx="27">
                  <c:v>13.5</c:v>
                </c:pt>
                <c:pt idx="28">
                  <c:v>14</c:v>
                </c:pt>
                <c:pt idx="29">
                  <c:v>14.5</c:v>
                </c:pt>
                <c:pt idx="30">
                  <c:v>15</c:v>
                </c:pt>
                <c:pt idx="31">
                  <c:v>15.5</c:v>
                </c:pt>
                <c:pt idx="32">
                  <c:v>16</c:v>
                </c:pt>
                <c:pt idx="33">
                  <c:v>16.5</c:v>
                </c:pt>
                <c:pt idx="34">
                  <c:v>17</c:v>
                </c:pt>
                <c:pt idx="35">
                  <c:v>17.5</c:v>
                </c:pt>
                <c:pt idx="36">
                  <c:v>18</c:v>
                </c:pt>
                <c:pt idx="37">
                  <c:v>18.5</c:v>
                </c:pt>
                <c:pt idx="38">
                  <c:v>19</c:v>
                </c:pt>
                <c:pt idx="39">
                  <c:v>19.5</c:v>
                </c:pt>
                <c:pt idx="40">
                  <c:v>20</c:v>
                </c:pt>
              </c:numCache>
            </c:numRef>
          </c:cat>
          <c:val>
            <c:numRef>
              <c:f>'Performance evolution'!$K$3:$K$44</c:f>
              <c:numCache>
                <c:formatCode>0.000</c:formatCode>
                <c:ptCount val="42"/>
                <c:pt idx="0">
                  <c:v>1.2</c:v>
                </c:pt>
                <c:pt idx="1">
                  <c:v>1.2001464722680626</c:v>
                </c:pt>
                <c:pt idx="2">
                  <c:v>1.2003267526724115</c:v>
                </c:pt>
                <c:pt idx="3">
                  <c:v>1.2005539420231446</c:v>
                </c:pt>
                <c:pt idx="4">
                  <c:v>1.2008476258325687</c:v>
                </c:pt>
                <c:pt idx="5">
                  <c:v>1.2012376012551851</c:v>
                </c:pt>
                <c:pt idx="6">
                  <c:v>1.2017698535986099</c:v>
                </c:pt>
                <c:pt idx="7">
                  <c:v>1.2025159915903367</c:v>
                </c:pt>
                <c:pt idx="8">
                  <c:v>1.2035876537990415</c:v>
                </c:pt>
                <c:pt idx="9">
                  <c:v>1.2051572548090952</c:v>
                </c:pt>
                <c:pt idx="10">
                  <c:v>1.2074851634876675</c:v>
                </c:pt>
                <c:pt idx="11">
                  <c:v>1.2109503110570272</c:v>
                </c:pt>
                <c:pt idx="12">
                  <c:v>1.2160766206419642</c:v>
                </c:pt>
                <c:pt idx="13">
                  <c:v>1.2235439753666559</c:v>
                </c:pt>
                <c:pt idx="14">
                  <c:v>1.2341735488211589</c:v>
                </c:pt>
                <c:pt idx="15">
                  <c:v>1.2488846690571396</c:v>
                </c:pt>
                <c:pt idx="16">
                  <c:v>1.2686297901478318</c:v>
                </c:pt>
                <c:pt idx="17">
                  <c:v>1.2943185559528754</c:v>
                </c:pt>
                <c:pt idx="18">
                  <c:v>1.3267382729077177</c:v>
                </c:pt>
                <c:pt idx="19">
                  <c:v>1.3664698220215097</c:v>
                </c:pt>
                <c:pt idx="20">
                  <c:v>1.413791315571453</c:v>
                </c:pt>
                <c:pt idx="21">
                  <c:v>1.4685612323620336</c:v>
                </c:pt>
                <c:pt idx="22">
                  <c:v>1.5300806486939795</c:v>
                </c:pt>
                <c:pt idx="23">
                  <c:v>1.596951627870417</c:v>
                </c:pt>
                <c:pt idx="24">
                  <c:v>1.6669751070433967</c:v>
                </c:pt>
                <c:pt idx="25">
                  <c:v>1.7371602531289634</c:v>
                </c:pt>
                <c:pt idx="26">
                  <c:v>1.8039309103440118</c:v>
                </c:pt>
                <c:pt idx="27">
                  <c:v>1.8635859948025992</c:v>
                </c:pt>
                <c:pt idx="28">
                  <c:v>1.9129787890501895</c:v>
                </c:pt>
                <c:pt idx="29">
                  <c:v>1.9502434322093714</c:v>
                </c:pt>
                <c:pt idx="30">
                  <c:v>1.9752913394242029</c:v>
                </c:pt>
                <c:pt idx="31">
                  <c:v>1.9898202601995665</c:v>
                </c:pt>
                <c:pt idx="32">
                  <c:v>1.9967529708506588</c:v>
                </c:pt>
                <c:pt idx="33">
                  <c:v>1.9992793651017049</c:v>
                </c:pt>
                <c:pt idx="34">
                  <c:v>1.9999055450835357</c:v>
                </c:pt>
                <c:pt idx="35">
                  <c:v>1.9999942240307429</c:v>
                </c:pt>
                <c:pt idx="36">
                  <c:v>1.9999998751796342</c:v>
                </c:pt>
                <c:pt idx="37">
                  <c:v>1.9999999992055582</c:v>
                </c:pt>
                <c:pt idx="38">
                  <c:v>1.9999999999983689</c:v>
                </c:pt>
                <c:pt idx="39">
                  <c:v>1.9999999999999987</c:v>
                </c:pt>
                <c:pt idx="40">
                  <c:v>2</c:v>
                </c:pt>
                <c:pt idx="41">
                  <c:v>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A3A-49FD-B174-B51C2843217E}"/>
            </c:ext>
          </c:extLst>
        </c:ser>
        <c:ser>
          <c:idx val="1"/>
          <c:order val="1"/>
          <c:tx>
            <c:strRef>
              <c:f>'Performance evolution'!$L$2</c:f>
              <c:strCache>
                <c:ptCount val="1"/>
                <c:pt idx="0">
                  <c:v>Legacy Pt (High)</c:v>
                </c:pt>
              </c:strCache>
            </c:strRef>
          </c:tx>
          <c:spPr>
            <a:ln w="28575" cap="rnd">
              <a:solidFill>
                <a:schemeClr val="accent1"/>
              </a:solidFill>
              <a:prstDash val="sysDot"/>
              <a:round/>
            </a:ln>
            <a:effectLst/>
          </c:spPr>
          <c:marker>
            <c:symbol val="none"/>
          </c:marker>
          <c:cat>
            <c:numRef>
              <c:f>'Performance evolution'!$I$3:$I$43</c:f>
              <c:numCache>
                <c:formatCode>General</c:formatCode>
                <c:ptCount val="41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  <c:pt idx="21">
                  <c:v>10.5</c:v>
                </c:pt>
                <c:pt idx="22">
                  <c:v>11</c:v>
                </c:pt>
                <c:pt idx="23">
                  <c:v>11.5</c:v>
                </c:pt>
                <c:pt idx="24">
                  <c:v>12</c:v>
                </c:pt>
                <c:pt idx="25">
                  <c:v>12.5</c:v>
                </c:pt>
                <c:pt idx="26">
                  <c:v>13</c:v>
                </c:pt>
                <c:pt idx="27">
                  <c:v>13.5</c:v>
                </c:pt>
                <c:pt idx="28">
                  <c:v>14</c:v>
                </c:pt>
                <c:pt idx="29">
                  <c:v>14.5</c:v>
                </c:pt>
                <c:pt idx="30">
                  <c:v>15</c:v>
                </c:pt>
                <c:pt idx="31">
                  <c:v>15.5</c:v>
                </c:pt>
                <c:pt idx="32">
                  <c:v>16</c:v>
                </c:pt>
                <c:pt idx="33">
                  <c:v>16.5</c:v>
                </c:pt>
                <c:pt idx="34">
                  <c:v>17</c:v>
                </c:pt>
                <c:pt idx="35">
                  <c:v>17.5</c:v>
                </c:pt>
                <c:pt idx="36">
                  <c:v>18</c:v>
                </c:pt>
                <c:pt idx="37">
                  <c:v>18.5</c:v>
                </c:pt>
                <c:pt idx="38">
                  <c:v>19</c:v>
                </c:pt>
                <c:pt idx="39">
                  <c:v>19.5</c:v>
                </c:pt>
                <c:pt idx="40">
                  <c:v>20</c:v>
                </c:pt>
              </c:numCache>
            </c:numRef>
          </c:cat>
          <c:val>
            <c:numRef>
              <c:f>'Performance evolution'!$L$3:$L$44</c:f>
              <c:numCache>
                <c:formatCode>0.000</c:formatCode>
                <c:ptCount val="42"/>
                <c:pt idx="0">
                  <c:v>1.5</c:v>
                </c:pt>
                <c:pt idx="1">
                  <c:v>1.5</c:v>
                </c:pt>
                <c:pt idx="2">
                  <c:v>1.5</c:v>
                </c:pt>
                <c:pt idx="3">
                  <c:v>1.5</c:v>
                </c:pt>
                <c:pt idx="4">
                  <c:v>1.5</c:v>
                </c:pt>
                <c:pt idx="5">
                  <c:v>1.5</c:v>
                </c:pt>
                <c:pt idx="6">
                  <c:v>1.5</c:v>
                </c:pt>
                <c:pt idx="7">
                  <c:v>1.5</c:v>
                </c:pt>
                <c:pt idx="8">
                  <c:v>1.5</c:v>
                </c:pt>
                <c:pt idx="9">
                  <c:v>1.5</c:v>
                </c:pt>
                <c:pt idx="10">
                  <c:v>1.5</c:v>
                </c:pt>
                <c:pt idx="11">
                  <c:v>1.5</c:v>
                </c:pt>
                <c:pt idx="12">
                  <c:v>1.5</c:v>
                </c:pt>
                <c:pt idx="13">
                  <c:v>1.5</c:v>
                </c:pt>
                <c:pt idx="14">
                  <c:v>1.5</c:v>
                </c:pt>
                <c:pt idx="15">
                  <c:v>1.5</c:v>
                </c:pt>
                <c:pt idx="16">
                  <c:v>1.5</c:v>
                </c:pt>
                <c:pt idx="17">
                  <c:v>1.5</c:v>
                </c:pt>
                <c:pt idx="18">
                  <c:v>1.5</c:v>
                </c:pt>
                <c:pt idx="19">
                  <c:v>1.5</c:v>
                </c:pt>
                <c:pt idx="20">
                  <c:v>1.5</c:v>
                </c:pt>
                <c:pt idx="21">
                  <c:v>1.5</c:v>
                </c:pt>
                <c:pt idx="22">
                  <c:v>1.5</c:v>
                </c:pt>
                <c:pt idx="23">
                  <c:v>1.5</c:v>
                </c:pt>
                <c:pt idx="24">
                  <c:v>1.5</c:v>
                </c:pt>
                <c:pt idx="25">
                  <c:v>1.5</c:v>
                </c:pt>
                <c:pt idx="26">
                  <c:v>1.5</c:v>
                </c:pt>
                <c:pt idx="27">
                  <c:v>1.5</c:v>
                </c:pt>
                <c:pt idx="28">
                  <c:v>1.5</c:v>
                </c:pt>
                <c:pt idx="29">
                  <c:v>1.5</c:v>
                </c:pt>
                <c:pt idx="30">
                  <c:v>1.5</c:v>
                </c:pt>
                <c:pt idx="31">
                  <c:v>1.5</c:v>
                </c:pt>
                <c:pt idx="32">
                  <c:v>1.5</c:v>
                </c:pt>
                <c:pt idx="33">
                  <c:v>1.5</c:v>
                </c:pt>
                <c:pt idx="34">
                  <c:v>1.5</c:v>
                </c:pt>
                <c:pt idx="35">
                  <c:v>1.5</c:v>
                </c:pt>
                <c:pt idx="36">
                  <c:v>1.5</c:v>
                </c:pt>
                <c:pt idx="37">
                  <c:v>1.5</c:v>
                </c:pt>
                <c:pt idx="38">
                  <c:v>1.5</c:v>
                </c:pt>
                <c:pt idx="39">
                  <c:v>1.5</c:v>
                </c:pt>
                <c:pt idx="40">
                  <c:v>1.5</c:v>
                </c:pt>
                <c:pt idx="41">
                  <c:v>1.5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A3A-49FD-B174-B51C2843217E}"/>
            </c:ext>
          </c:extLst>
        </c:ser>
        <c:ser>
          <c:idx val="2"/>
          <c:order val="2"/>
          <c:tx>
            <c:strRef>
              <c:f>'Performance evolution'!$M$2</c:f>
              <c:strCache>
                <c:ptCount val="1"/>
                <c:pt idx="0">
                  <c:v>Pt (Medium)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'Performance evolution'!$I$3:$I$43</c:f>
              <c:numCache>
                <c:formatCode>General</c:formatCode>
                <c:ptCount val="41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  <c:pt idx="21">
                  <c:v>10.5</c:v>
                </c:pt>
                <c:pt idx="22">
                  <c:v>11</c:v>
                </c:pt>
                <c:pt idx="23">
                  <c:v>11.5</c:v>
                </c:pt>
                <c:pt idx="24">
                  <c:v>12</c:v>
                </c:pt>
                <c:pt idx="25">
                  <c:v>12.5</c:v>
                </c:pt>
                <c:pt idx="26">
                  <c:v>13</c:v>
                </c:pt>
                <c:pt idx="27">
                  <c:v>13.5</c:v>
                </c:pt>
                <c:pt idx="28">
                  <c:v>14</c:v>
                </c:pt>
                <c:pt idx="29">
                  <c:v>14.5</c:v>
                </c:pt>
                <c:pt idx="30">
                  <c:v>15</c:v>
                </c:pt>
                <c:pt idx="31">
                  <c:v>15.5</c:v>
                </c:pt>
                <c:pt idx="32">
                  <c:v>16</c:v>
                </c:pt>
                <c:pt idx="33">
                  <c:v>16.5</c:v>
                </c:pt>
                <c:pt idx="34">
                  <c:v>17</c:v>
                </c:pt>
                <c:pt idx="35">
                  <c:v>17.5</c:v>
                </c:pt>
                <c:pt idx="36">
                  <c:v>18</c:v>
                </c:pt>
                <c:pt idx="37">
                  <c:v>18.5</c:v>
                </c:pt>
                <c:pt idx="38">
                  <c:v>19</c:v>
                </c:pt>
                <c:pt idx="39">
                  <c:v>19.5</c:v>
                </c:pt>
                <c:pt idx="40">
                  <c:v>20</c:v>
                </c:pt>
              </c:numCache>
            </c:numRef>
          </c:cat>
          <c:val>
            <c:numRef>
              <c:f>'Performance evolution'!$M$3:$M$44</c:f>
              <c:numCache>
                <c:formatCode>0.000</c:formatCode>
                <c:ptCount val="42"/>
                <c:pt idx="0">
                  <c:v>0.7</c:v>
                </c:pt>
                <c:pt idx="1">
                  <c:v>0.70073936043929963</c:v>
                </c:pt>
                <c:pt idx="2">
                  <c:v>0.70164925751904428</c:v>
                </c:pt>
                <c:pt idx="3">
                  <c:v>0.70279571674910446</c:v>
                </c:pt>
                <c:pt idx="4">
                  <c:v>0.70427739545672952</c:v>
                </c:pt>
                <c:pt idx="5">
                  <c:v>0.70624428096202863</c:v>
                </c:pt>
                <c:pt idx="6">
                  <c:v>0.70892759434576902</c:v>
                </c:pt>
                <c:pt idx="7">
                  <c:v>0.71268678079110181</c:v>
                </c:pt>
                <c:pt idx="8">
                  <c:v>0.71808062993162147</c:v>
                </c:pt>
                <c:pt idx="9">
                  <c:v>0.72596782174007313</c:v>
                </c:pt>
                <c:pt idx="10">
                  <c:v>0.73763289084896821</c:v>
                </c:pt>
                <c:pt idx="11">
                  <c:v>0.75491011595671531</c:v>
                </c:pt>
                <c:pt idx="12">
                  <c:v>0.78023418652312582</c:v>
                </c:pt>
                <c:pt idx="13">
                  <c:v>0.81648113976307224</c:v>
                </c:pt>
                <c:pt idx="14">
                  <c:v>0.8663848384624977</c:v>
                </c:pt>
                <c:pt idx="15">
                  <c:v>0.9312779170527814</c:v>
                </c:pt>
                <c:pt idx="16">
                  <c:v>1.0091281544662325</c:v>
                </c:pt>
                <c:pt idx="17">
                  <c:v>1.0927418442311179</c:v>
                </c:pt>
                <c:pt idx="18">
                  <c:v>1.1704115563641841</c:v>
                </c:pt>
                <c:pt idx="19">
                  <c:v>1.2307889091354312</c:v>
                </c:pt>
                <c:pt idx="20">
                  <c:v>1.2691154816061527</c:v>
                </c:pt>
                <c:pt idx="21">
                  <c:v>1.2886994883642375</c:v>
                </c:pt>
                <c:pt idx="22">
                  <c:v>1.2966780936833935</c:v>
                </c:pt>
                <c:pt idx="23">
                  <c:v>1.2992363112763423</c:v>
                </c:pt>
                <c:pt idx="24">
                  <c:v>1.2998676439925723</c:v>
                </c:pt>
                <c:pt idx="25">
                  <c:v>1.2999835350969724</c:v>
                </c:pt>
                <c:pt idx="26">
                  <c:v>1.2999986224740572</c:v>
                </c:pt>
                <c:pt idx="27">
                  <c:v>1.2999999289600905</c:v>
                </c:pt>
                <c:pt idx="28">
                  <c:v>1.2999999979953283</c:v>
                </c:pt>
                <c:pt idx="29">
                  <c:v>1.2999999999737946</c:v>
                </c:pt>
                <c:pt idx="30">
                  <c:v>1.299999999999875</c:v>
                </c:pt>
                <c:pt idx="31">
                  <c:v>1.2999999999999998</c:v>
                </c:pt>
                <c:pt idx="32">
                  <c:v>1.3</c:v>
                </c:pt>
                <c:pt idx="33">
                  <c:v>1.3</c:v>
                </c:pt>
                <c:pt idx="34">
                  <c:v>1.3</c:v>
                </c:pt>
                <c:pt idx="35">
                  <c:v>1.3</c:v>
                </c:pt>
                <c:pt idx="36">
                  <c:v>1.3</c:v>
                </c:pt>
                <c:pt idx="37">
                  <c:v>1.3</c:v>
                </c:pt>
                <c:pt idx="38">
                  <c:v>1.3</c:v>
                </c:pt>
                <c:pt idx="39">
                  <c:v>1.3</c:v>
                </c:pt>
                <c:pt idx="40">
                  <c:v>1.3</c:v>
                </c:pt>
                <c:pt idx="41">
                  <c:v>1.3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A3A-49FD-B174-B51C2843217E}"/>
            </c:ext>
          </c:extLst>
        </c:ser>
        <c:ser>
          <c:idx val="3"/>
          <c:order val="3"/>
          <c:tx>
            <c:strRef>
              <c:f>'Performance evolution'!$N$2</c:f>
              <c:strCache>
                <c:ptCount val="1"/>
                <c:pt idx="0">
                  <c:v>Legacy Pt (Medium)</c:v>
                </c:pt>
              </c:strCache>
            </c:strRef>
          </c:tx>
          <c:spPr>
            <a:ln w="28575" cap="rnd">
              <a:solidFill>
                <a:schemeClr val="accent3"/>
              </a:solidFill>
              <a:prstDash val="sysDot"/>
              <a:round/>
            </a:ln>
            <a:effectLst/>
          </c:spPr>
          <c:marker>
            <c:symbol val="none"/>
          </c:marker>
          <c:cat>
            <c:numRef>
              <c:f>'Performance evolution'!$I$3:$I$43</c:f>
              <c:numCache>
                <c:formatCode>General</c:formatCode>
                <c:ptCount val="41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  <c:pt idx="21">
                  <c:v>10.5</c:v>
                </c:pt>
                <c:pt idx="22">
                  <c:v>11</c:v>
                </c:pt>
                <c:pt idx="23">
                  <c:v>11.5</c:v>
                </c:pt>
                <c:pt idx="24">
                  <c:v>12</c:v>
                </c:pt>
                <c:pt idx="25">
                  <c:v>12.5</c:v>
                </c:pt>
                <c:pt idx="26">
                  <c:v>13</c:v>
                </c:pt>
                <c:pt idx="27">
                  <c:v>13.5</c:v>
                </c:pt>
                <c:pt idx="28">
                  <c:v>14</c:v>
                </c:pt>
                <c:pt idx="29">
                  <c:v>14.5</c:v>
                </c:pt>
                <c:pt idx="30">
                  <c:v>15</c:v>
                </c:pt>
                <c:pt idx="31">
                  <c:v>15.5</c:v>
                </c:pt>
                <c:pt idx="32">
                  <c:v>16</c:v>
                </c:pt>
                <c:pt idx="33">
                  <c:v>16.5</c:v>
                </c:pt>
                <c:pt idx="34">
                  <c:v>17</c:v>
                </c:pt>
                <c:pt idx="35">
                  <c:v>17.5</c:v>
                </c:pt>
                <c:pt idx="36">
                  <c:v>18</c:v>
                </c:pt>
                <c:pt idx="37">
                  <c:v>18.5</c:v>
                </c:pt>
                <c:pt idx="38">
                  <c:v>19</c:v>
                </c:pt>
                <c:pt idx="39">
                  <c:v>19.5</c:v>
                </c:pt>
                <c:pt idx="40">
                  <c:v>20</c:v>
                </c:pt>
              </c:numCache>
            </c:numRef>
          </c:cat>
          <c:val>
            <c:numRef>
              <c:f>'Performance evolution'!$N$3:$N$44</c:f>
              <c:numCache>
                <c:formatCode>0.000</c:formatCode>
                <c:ptCount val="42"/>
                <c:pt idx="0">
                  <c:v>0.9</c:v>
                </c:pt>
                <c:pt idx="1">
                  <c:v>0.9</c:v>
                </c:pt>
                <c:pt idx="2">
                  <c:v>0.9</c:v>
                </c:pt>
                <c:pt idx="3">
                  <c:v>0.9</c:v>
                </c:pt>
                <c:pt idx="4">
                  <c:v>0.9</c:v>
                </c:pt>
                <c:pt idx="5">
                  <c:v>0.9</c:v>
                </c:pt>
                <c:pt idx="6">
                  <c:v>0.9</c:v>
                </c:pt>
                <c:pt idx="7">
                  <c:v>0.9</c:v>
                </c:pt>
                <c:pt idx="8">
                  <c:v>0.9</c:v>
                </c:pt>
                <c:pt idx="9">
                  <c:v>0.9</c:v>
                </c:pt>
                <c:pt idx="10">
                  <c:v>0.9</c:v>
                </c:pt>
                <c:pt idx="11">
                  <c:v>0.9</c:v>
                </c:pt>
                <c:pt idx="12">
                  <c:v>0.9</c:v>
                </c:pt>
                <c:pt idx="13">
                  <c:v>0.9</c:v>
                </c:pt>
                <c:pt idx="14">
                  <c:v>0.9</c:v>
                </c:pt>
                <c:pt idx="15">
                  <c:v>0.9</c:v>
                </c:pt>
                <c:pt idx="16">
                  <c:v>0.9</c:v>
                </c:pt>
                <c:pt idx="17">
                  <c:v>0.9</c:v>
                </c:pt>
                <c:pt idx="18">
                  <c:v>0.9</c:v>
                </c:pt>
                <c:pt idx="19">
                  <c:v>0.9</c:v>
                </c:pt>
                <c:pt idx="20">
                  <c:v>0.9</c:v>
                </c:pt>
                <c:pt idx="21">
                  <c:v>0.9</c:v>
                </c:pt>
                <c:pt idx="22">
                  <c:v>0.9</c:v>
                </c:pt>
                <c:pt idx="23">
                  <c:v>0.9</c:v>
                </c:pt>
                <c:pt idx="24">
                  <c:v>0.9</c:v>
                </c:pt>
                <c:pt idx="25">
                  <c:v>0.9</c:v>
                </c:pt>
                <c:pt idx="26">
                  <c:v>0.9</c:v>
                </c:pt>
                <c:pt idx="27">
                  <c:v>0.9</c:v>
                </c:pt>
                <c:pt idx="28">
                  <c:v>0.9</c:v>
                </c:pt>
                <c:pt idx="29">
                  <c:v>0.9</c:v>
                </c:pt>
                <c:pt idx="30">
                  <c:v>0.9</c:v>
                </c:pt>
                <c:pt idx="31">
                  <c:v>0.9</c:v>
                </c:pt>
                <c:pt idx="32">
                  <c:v>0.9</c:v>
                </c:pt>
                <c:pt idx="33">
                  <c:v>0.9</c:v>
                </c:pt>
                <c:pt idx="34">
                  <c:v>0.9</c:v>
                </c:pt>
                <c:pt idx="35">
                  <c:v>0.9</c:v>
                </c:pt>
                <c:pt idx="36">
                  <c:v>0.9</c:v>
                </c:pt>
                <c:pt idx="37">
                  <c:v>0.9</c:v>
                </c:pt>
                <c:pt idx="38">
                  <c:v>0.9</c:v>
                </c:pt>
                <c:pt idx="39">
                  <c:v>0.9</c:v>
                </c:pt>
                <c:pt idx="40">
                  <c:v>0.9</c:v>
                </c:pt>
                <c:pt idx="41">
                  <c:v>0.9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5A3A-49FD-B174-B51C2843217E}"/>
            </c:ext>
          </c:extLst>
        </c:ser>
        <c:ser>
          <c:idx val="4"/>
          <c:order val="4"/>
          <c:tx>
            <c:strRef>
              <c:f>'Performance evolution'!$O$2</c:f>
              <c:strCache>
                <c:ptCount val="1"/>
                <c:pt idx="0">
                  <c:v>Pt (Low)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'Performance evolution'!$I$3:$I$43</c:f>
              <c:numCache>
                <c:formatCode>General</c:formatCode>
                <c:ptCount val="41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  <c:pt idx="21">
                  <c:v>10.5</c:v>
                </c:pt>
                <c:pt idx="22">
                  <c:v>11</c:v>
                </c:pt>
                <c:pt idx="23">
                  <c:v>11.5</c:v>
                </c:pt>
                <c:pt idx="24">
                  <c:v>12</c:v>
                </c:pt>
                <c:pt idx="25">
                  <c:v>12.5</c:v>
                </c:pt>
                <c:pt idx="26">
                  <c:v>13</c:v>
                </c:pt>
                <c:pt idx="27">
                  <c:v>13.5</c:v>
                </c:pt>
                <c:pt idx="28">
                  <c:v>14</c:v>
                </c:pt>
                <c:pt idx="29">
                  <c:v>14.5</c:v>
                </c:pt>
                <c:pt idx="30">
                  <c:v>15</c:v>
                </c:pt>
                <c:pt idx="31">
                  <c:v>15.5</c:v>
                </c:pt>
                <c:pt idx="32">
                  <c:v>16</c:v>
                </c:pt>
                <c:pt idx="33">
                  <c:v>16.5</c:v>
                </c:pt>
                <c:pt idx="34">
                  <c:v>17</c:v>
                </c:pt>
                <c:pt idx="35">
                  <c:v>17.5</c:v>
                </c:pt>
                <c:pt idx="36">
                  <c:v>18</c:v>
                </c:pt>
                <c:pt idx="37">
                  <c:v>18.5</c:v>
                </c:pt>
                <c:pt idx="38">
                  <c:v>19</c:v>
                </c:pt>
                <c:pt idx="39">
                  <c:v>19.5</c:v>
                </c:pt>
                <c:pt idx="40">
                  <c:v>20</c:v>
                </c:pt>
              </c:numCache>
            </c:numRef>
          </c:cat>
          <c:val>
            <c:numRef>
              <c:f>'Performance evolution'!$O$3:$O$44</c:f>
              <c:numCache>
                <c:formatCode>0.000</c:formatCode>
                <c:ptCount val="42"/>
                <c:pt idx="0">
                  <c:v>0.35</c:v>
                </c:pt>
                <c:pt idx="1">
                  <c:v>0.36067728143498434</c:v>
                </c:pt>
                <c:pt idx="2">
                  <c:v>0.37379059644720697</c:v>
                </c:pt>
                <c:pt idx="3">
                  <c:v>0.3902178460347972</c:v>
                </c:pt>
                <c:pt idx="4">
                  <c:v>0.41118211762173995</c:v>
                </c:pt>
                <c:pt idx="5">
                  <c:v>0.43831567616681144</c:v>
                </c:pt>
                <c:pt idx="6">
                  <c:v>0.47354670795167747</c:v>
                </c:pt>
                <c:pt idx="7">
                  <c:v>0.51839211088264336</c:v>
                </c:pt>
                <c:pt idx="8">
                  <c:v>0.57188198899770681</c:v>
                </c:pt>
                <c:pt idx="9">
                  <c:v>0.62704582921215513</c:v>
                </c:pt>
                <c:pt idx="10">
                  <c:v>0.67050337057950149</c:v>
                </c:pt>
                <c:pt idx="11">
                  <c:v>0.69284688751627954</c:v>
                </c:pt>
                <c:pt idx="12">
                  <c:v>0.69915790203145722</c:v>
                </c:pt>
                <c:pt idx="13">
                  <c:v>0.69996345874965382</c:v>
                </c:pt>
                <c:pt idx="14">
                  <c:v>0.69999958868433132</c:v>
                </c:pt>
                <c:pt idx="15">
                  <c:v>0.69999999920529066</c:v>
                </c:pt>
                <c:pt idx="16">
                  <c:v>0.69999999999983253</c:v>
                </c:pt>
                <c:pt idx="17">
                  <c:v>0.7</c:v>
                </c:pt>
                <c:pt idx="18">
                  <c:v>0.7</c:v>
                </c:pt>
                <c:pt idx="19">
                  <c:v>0.7</c:v>
                </c:pt>
                <c:pt idx="20">
                  <c:v>0.7</c:v>
                </c:pt>
                <c:pt idx="21">
                  <c:v>0.7</c:v>
                </c:pt>
                <c:pt idx="22">
                  <c:v>0.7</c:v>
                </c:pt>
                <c:pt idx="23">
                  <c:v>0.7</c:v>
                </c:pt>
                <c:pt idx="24">
                  <c:v>0.7</c:v>
                </c:pt>
                <c:pt idx="25">
                  <c:v>0.7</c:v>
                </c:pt>
                <c:pt idx="26">
                  <c:v>0.7</c:v>
                </c:pt>
                <c:pt idx="27">
                  <c:v>0.7</c:v>
                </c:pt>
                <c:pt idx="28">
                  <c:v>0.7</c:v>
                </c:pt>
                <c:pt idx="29">
                  <c:v>0.7</c:v>
                </c:pt>
                <c:pt idx="30">
                  <c:v>0.7</c:v>
                </c:pt>
                <c:pt idx="31">
                  <c:v>0.7</c:v>
                </c:pt>
                <c:pt idx="32">
                  <c:v>0.7</c:v>
                </c:pt>
                <c:pt idx="33">
                  <c:v>0.7</c:v>
                </c:pt>
                <c:pt idx="34">
                  <c:v>0.7</c:v>
                </c:pt>
                <c:pt idx="35">
                  <c:v>0.7</c:v>
                </c:pt>
                <c:pt idx="36">
                  <c:v>0.7</c:v>
                </c:pt>
                <c:pt idx="37">
                  <c:v>0.7</c:v>
                </c:pt>
                <c:pt idx="38">
                  <c:v>0.7</c:v>
                </c:pt>
                <c:pt idx="39">
                  <c:v>0.7</c:v>
                </c:pt>
                <c:pt idx="40">
                  <c:v>0.7</c:v>
                </c:pt>
                <c:pt idx="41">
                  <c:v>0.7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5A3A-49FD-B174-B51C2843217E}"/>
            </c:ext>
          </c:extLst>
        </c:ser>
        <c:ser>
          <c:idx val="5"/>
          <c:order val="5"/>
          <c:tx>
            <c:strRef>
              <c:f>'Performance evolution'!$P$2</c:f>
              <c:strCache>
                <c:ptCount val="1"/>
                <c:pt idx="0">
                  <c:v>Legacy Pt (Low)</c:v>
                </c:pt>
              </c:strCache>
            </c:strRef>
          </c:tx>
          <c:spPr>
            <a:ln w="28575" cap="rnd">
              <a:solidFill>
                <a:schemeClr val="accent2"/>
              </a:solidFill>
              <a:prstDash val="sysDot"/>
              <a:round/>
            </a:ln>
            <a:effectLst/>
          </c:spPr>
          <c:marker>
            <c:symbol val="none"/>
          </c:marker>
          <c:cat>
            <c:numRef>
              <c:f>'Performance evolution'!$I$3:$I$43</c:f>
              <c:numCache>
                <c:formatCode>General</c:formatCode>
                <c:ptCount val="41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  <c:pt idx="21">
                  <c:v>10.5</c:v>
                </c:pt>
                <c:pt idx="22">
                  <c:v>11</c:v>
                </c:pt>
                <c:pt idx="23">
                  <c:v>11.5</c:v>
                </c:pt>
                <c:pt idx="24">
                  <c:v>12</c:v>
                </c:pt>
                <c:pt idx="25">
                  <c:v>12.5</c:v>
                </c:pt>
                <c:pt idx="26">
                  <c:v>13</c:v>
                </c:pt>
                <c:pt idx="27">
                  <c:v>13.5</c:v>
                </c:pt>
                <c:pt idx="28">
                  <c:v>14</c:v>
                </c:pt>
                <c:pt idx="29">
                  <c:v>14.5</c:v>
                </c:pt>
                <c:pt idx="30">
                  <c:v>15</c:v>
                </c:pt>
                <c:pt idx="31">
                  <c:v>15.5</c:v>
                </c:pt>
                <c:pt idx="32">
                  <c:v>16</c:v>
                </c:pt>
                <c:pt idx="33">
                  <c:v>16.5</c:v>
                </c:pt>
                <c:pt idx="34">
                  <c:v>17</c:v>
                </c:pt>
                <c:pt idx="35">
                  <c:v>17.5</c:v>
                </c:pt>
                <c:pt idx="36">
                  <c:v>18</c:v>
                </c:pt>
                <c:pt idx="37">
                  <c:v>18.5</c:v>
                </c:pt>
                <c:pt idx="38">
                  <c:v>19</c:v>
                </c:pt>
                <c:pt idx="39">
                  <c:v>19.5</c:v>
                </c:pt>
                <c:pt idx="40">
                  <c:v>20</c:v>
                </c:pt>
              </c:numCache>
            </c:numRef>
          </c:cat>
          <c:val>
            <c:numRef>
              <c:f>'Performance evolution'!$P$3:$P$44</c:f>
              <c:numCache>
                <c:formatCode>General</c:formatCode>
                <c:ptCount val="42"/>
                <c:pt idx="0">
                  <c:v>0.45</c:v>
                </c:pt>
                <c:pt idx="1">
                  <c:v>0.45</c:v>
                </c:pt>
                <c:pt idx="2">
                  <c:v>0.45</c:v>
                </c:pt>
                <c:pt idx="3">
                  <c:v>0.45</c:v>
                </c:pt>
                <c:pt idx="4">
                  <c:v>0.45</c:v>
                </c:pt>
                <c:pt idx="5">
                  <c:v>0.45</c:v>
                </c:pt>
                <c:pt idx="6">
                  <c:v>0.45</c:v>
                </c:pt>
                <c:pt idx="7">
                  <c:v>0.45</c:v>
                </c:pt>
                <c:pt idx="8">
                  <c:v>0.45</c:v>
                </c:pt>
                <c:pt idx="9">
                  <c:v>0.45</c:v>
                </c:pt>
                <c:pt idx="10">
                  <c:v>0.45</c:v>
                </c:pt>
                <c:pt idx="11">
                  <c:v>0.45</c:v>
                </c:pt>
                <c:pt idx="12">
                  <c:v>0.45</c:v>
                </c:pt>
                <c:pt idx="13">
                  <c:v>0.45</c:v>
                </c:pt>
                <c:pt idx="14">
                  <c:v>0.45</c:v>
                </c:pt>
                <c:pt idx="15">
                  <c:v>0.45</c:v>
                </c:pt>
                <c:pt idx="16">
                  <c:v>0.45</c:v>
                </c:pt>
                <c:pt idx="17">
                  <c:v>0.45</c:v>
                </c:pt>
                <c:pt idx="18">
                  <c:v>0.45</c:v>
                </c:pt>
                <c:pt idx="19">
                  <c:v>0.45</c:v>
                </c:pt>
                <c:pt idx="20">
                  <c:v>0.45</c:v>
                </c:pt>
                <c:pt idx="21">
                  <c:v>0.45</c:v>
                </c:pt>
                <c:pt idx="22">
                  <c:v>0.45</c:v>
                </c:pt>
                <c:pt idx="23">
                  <c:v>0.45</c:v>
                </c:pt>
                <c:pt idx="24">
                  <c:v>0.45</c:v>
                </c:pt>
                <c:pt idx="25">
                  <c:v>0.45</c:v>
                </c:pt>
                <c:pt idx="26">
                  <c:v>0.45</c:v>
                </c:pt>
                <c:pt idx="27">
                  <c:v>0.45</c:v>
                </c:pt>
                <c:pt idx="28">
                  <c:v>0.45</c:v>
                </c:pt>
                <c:pt idx="29">
                  <c:v>0.45</c:v>
                </c:pt>
                <c:pt idx="30">
                  <c:v>0.45</c:v>
                </c:pt>
                <c:pt idx="31">
                  <c:v>0.45</c:v>
                </c:pt>
                <c:pt idx="32">
                  <c:v>0.45</c:v>
                </c:pt>
                <c:pt idx="33">
                  <c:v>0.45</c:v>
                </c:pt>
                <c:pt idx="34">
                  <c:v>0.45</c:v>
                </c:pt>
                <c:pt idx="35">
                  <c:v>0.45</c:v>
                </c:pt>
                <c:pt idx="36">
                  <c:v>0.45</c:v>
                </c:pt>
                <c:pt idx="37">
                  <c:v>0.45</c:v>
                </c:pt>
                <c:pt idx="38">
                  <c:v>0.45</c:v>
                </c:pt>
                <c:pt idx="39">
                  <c:v>0.45</c:v>
                </c:pt>
                <c:pt idx="40">
                  <c:v>0.45</c:v>
                </c:pt>
                <c:pt idx="41">
                  <c:v>0.45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5A3A-49FD-B174-B51C2843217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519927199"/>
        <c:axId val="1318539087"/>
      </c:lineChart>
      <c:catAx>
        <c:axId val="151992719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318539087"/>
        <c:crosses val="autoZero"/>
        <c:auto val="1"/>
        <c:lblAlgn val="ctr"/>
        <c:lblOffset val="100"/>
        <c:noMultiLvlLbl val="0"/>
      </c:catAx>
      <c:valAx>
        <c:axId val="131853908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51992719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9143583614548182"/>
          <c:y val="0.83548285496570995"/>
          <c:w val="0.62704876734158221"/>
          <c:h val="0.1387106934213868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/>
              <a:t>Demand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'Low-end market'!$M$2</c:f>
              <c:strCache>
                <c:ptCount val="1"/>
                <c:pt idx="0">
                  <c:v>Innovators demand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'Low-end market'!$M$3:$M$43</c:f>
              <c:numCache>
                <c:formatCode>0</c:formatCode>
                <c:ptCount val="41"/>
                <c:pt idx="0">
                  <c:v>111.14745608180908</c:v>
                </c:pt>
                <c:pt idx="1">
                  <c:v>246.73005018257686</c:v>
                </c:pt>
                <c:pt idx="2">
                  <c:v>429.55387430647232</c:v>
                </c:pt>
                <c:pt idx="3">
                  <c:v>662.83756033309783</c:v>
                </c:pt>
                <c:pt idx="4">
                  <c:v>970.99174629783363</c:v>
                </c:pt>
                <c:pt idx="5">
                  <c:v>1389.3835596475508</c:v>
                </c:pt>
                <c:pt idx="6">
                  <c:v>1942.592164960889</c:v>
                </c:pt>
                <c:pt idx="7">
                  <c:v>2596.5691912022908</c:v>
                </c:pt>
                <c:pt idx="8">
                  <c:v>3223.4139736909983</c:v>
                </c:pt>
                <c:pt idx="9">
                  <c:v>3680.2871656069487</c:v>
                </c:pt>
                <c:pt idx="10">
                  <c:v>3934.6948384167008</c:v>
                </c:pt>
                <c:pt idx="11">
                  <c:v>4049.2478113028287</c:v>
                </c:pt>
                <c:pt idx="12">
                  <c:v>4097.7194979218975</c:v>
                </c:pt>
                <c:pt idx="13">
                  <c:v>4125.0935920903994</c:v>
                </c:pt>
                <c:pt idx="14">
                  <c:v>4146.7394017594779</c:v>
                </c:pt>
                <c:pt idx="15">
                  <c:v>4165.4982315372254</c:v>
                </c:pt>
                <c:pt idx="16">
                  <c:v>4182.0439318522631</c:v>
                </c:pt>
                <c:pt idx="17">
                  <c:v>4196.7649611592533</c:v>
                </c:pt>
                <c:pt idx="18">
                  <c:v>4209.930830554049</c:v>
                </c:pt>
                <c:pt idx="19">
                  <c:v>4221.7390090229846</c:v>
                </c:pt>
                <c:pt idx="20">
                  <c:v>4232.341645015711</c:v>
                </c:pt>
                <c:pt idx="21">
                  <c:v>4241.8616671874424</c:v>
                </c:pt>
                <c:pt idx="22">
                  <c:v>4250.4026903045969</c:v>
                </c:pt>
                <c:pt idx="23">
                  <c:v>4258.0551514407134</c:v>
                </c:pt>
                <c:pt idx="24">
                  <c:v>4264.9000886886315</c:v>
                </c:pt>
                <c:pt idx="25">
                  <c:v>4271.0114283069715</c:v>
                </c:pt>
                <c:pt idx="26">
                  <c:v>4276.45733265732</c:v>
                </c:pt>
                <c:pt idx="27">
                  <c:v>4281.3009699677668</c:v>
                </c:pt>
                <c:pt idx="28">
                  <c:v>4285.6009436736504</c:v>
                </c:pt>
                <c:pt idx="29">
                  <c:v>4289.4115363330884</c:v>
                </c:pt>
                <c:pt idx="30">
                  <c:v>4292.782866318129</c:v>
                </c:pt>
                <c:pt idx="31">
                  <c:v>4295.7610163895843</c:v>
                </c:pt>
                <c:pt idx="32">
                  <c:v>4298.3881667577043</c:v>
                </c:pt>
                <c:pt idx="33">
                  <c:v>4300.7027478196442</c:v>
                </c:pt>
                <c:pt idx="34">
                  <c:v>4302.7396168869154</c:v>
                </c:pt>
                <c:pt idx="35">
                  <c:v>4304.5302569280057</c:v>
                </c:pt>
                <c:pt idx="36">
                  <c:v>4306.1029921751024</c:v>
                </c:pt>
                <c:pt idx="37">
                  <c:v>4307.483214277614</c:v>
                </c:pt>
                <c:pt idx="38">
                  <c:v>4308.6936127331646</c:v>
                </c:pt>
                <c:pt idx="39">
                  <c:v>4309.7544040370331</c:v>
                </c:pt>
                <c:pt idx="40">
                  <c:v>4310.6835549980306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69C-4ED3-8B47-BE9BB86C6DF7}"/>
            </c:ext>
          </c:extLst>
        </c:ser>
        <c:ser>
          <c:idx val="1"/>
          <c:order val="1"/>
          <c:tx>
            <c:strRef>
              <c:f>'Low-end market'!$N$2</c:f>
              <c:strCache>
                <c:ptCount val="1"/>
                <c:pt idx="0">
                  <c:v>Early adopters demand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'Low-end market'!$N$3:$N$43</c:f>
              <c:numCache>
                <c:formatCode>0</c:formatCode>
                <c:ptCount val="41"/>
                <c:pt idx="0">
                  <c:v>334.33994816589149</c:v>
                </c:pt>
                <c:pt idx="1">
                  <c:v>698.55128870444037</c:v>
                </c:pt>
                <c:pt idx="2">
                  <c:v>1231.7701067247026</c:v>
                </c:pt>
                <c:pt idx="3">
                  <c:v>1928.5800975113443</c:v>
                </c:pt>
                <c:pt idx="4">
                  <c:v>2808.0067307139593</c:v>
                </c:pt>
                <c:pt idx="5">
                  <c:v>3920.7177786559441</c:v>
                </c:pt>
                <c:pt idx="6">
                  <c:v>5326.9810821294832</c:v>
                </c:pt>
                <c:pt idx="7">
                  <c:v>7033.6570886850523</c:v>
                </c:pt>
                <c:pt idx="8">
                  <c:v>8892.1175072386923</c:v>
                </c:pt>
                <c:pt idx="9">
                  <c:v>10573.295275187145</c:v>
                </c:pt>
                <c:pt idx="10">
                  <c:v>11774.489727859664</c:v>
                </c:pt>
                <c:pt idx="11">
                  <c:v>12465.922024507567</c:v>
                </c:pt>
                <c:pt idx="12">
                  <c:v>12842.142233870622</c:v>
                </c:pt>
                <c:pt idx="13">
                  <c:v>13091.215469660578</c:v>
                </c:pt>
                <c:pt idx="14">
                  <c:v>13290.814694864534</c:v>
                </c:pt>
                <c:pt idx="15">
                  <c:v>13460.276238183122</c:v>
                </c:pt>
                <c:pt idx="16">
                  <c:v>13606.845380448614</c:v>
                </c:pt>
                <c:pt idx="17">
                  <c:v>13735.145329808007</c:v>
                </c:pt>
                <c:pt idx="18">
                  <c:v>13848.437970052373</c:v>
                </c:pt>
                <c:pt idx="19">
                  <c:v>13949.1204234904</c:v>
                </c:pt>
                <c:pt idx="20">
                  <c:v>14039.01653984993</c:v>
                </c:pt>
                <c:pt idx="21">
                  <c:v>14119.557032645171</c:v>
                </c:pt>
                <c:pt idx="22">
                  <c:v>14191.894731974127</c:v>
                </c:pt>
                <c:pt idx="23">
                  <c:v>14256.980466082769</c:v>
                </c:pt>
                <c:pt idx="24">
                  <c:v>14315.614247398702</c:v>
                </c:pt>
                <c:pt idx="25">
                  <c:v>14368.480543824275</c:v>
                </c:pt>
                <c:pt idx="26">
                  <c:v>14416.173065993737</c:v>
                </c:pt>
                <c:pt idx="27">
                  <c:v>14459.212523103588</c:v>
                </c:pt>
                <c:pt idx="28">
                  <c:v>14498.059592335099</c:v>
                </c:pt>
                <c:pt idx="29">
                  <c:v>14533.12458821494</c:v>
                </c:pt>
                <c:pt idx="30">
                  <c:v>14564.77482995629</c:v>
                </c:pt>
                <c:pt idx="31">
                  <c:v>14593.340384254239</c:v>
                </c:pt>
                <c:pt idx="32">
                  <c:v>14619.118647240088</c:v>
                </c:pt>
                <c:pt idx="33">
                  <c:v>14642.378085048942</c:v>
                </c:pt>
                <c:pt idx="34">
                  <c:v>14663.361354282708</c:v>
                </c:pt>
                <c:pt idx="35">
                  <c:v>14682.287956454082</c:v>
                </c:pt>
                <c:pt idx="36">
                  <c:v>14699.356534341632</c:v>
                </c:pt>
                <c:pt idx="37">
                  <c:v>14714.746886426723</c:v>
                </c:pt>
                <c:pt idx="38">
                  <c:v>14728.621753713493</c:v>
                </c:pt>
                <c:pt idx="39">
                  <c:v>14741.128418172357</c:v>
                </c:pt>
                <c:pt idx="40">
                  <c:v>14752.400141672755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69C-4ED3-8B47-BE9BB86C6DF7}"/>
            </c:ext>
          </c:extLst>
        </c:ser>
        <c:ser>
          <c:idx val="2"/>
          <c:order val="2"/>
          <c:tx>
            <c:strRef>
              <c:f>'Low-end market'!$O$2</c:f>
              <c:strCache>
                <c:ptCount val="1"/>
                <c:pt idx="0">
                  <c:v>Early majority demand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val>
            <c:numRef>
              <c:f>'Low-end market'!$O$3:$O$43</c:f>
              <c:numCache>
                <c:formatCode>0</c:formatCode>
                <c:ptCount val="41"/>
                <c:pt idx="0">
                  <c:v>403.51684547466846</c:v>
                </c:pt>
                <c:pt idx="1">
                  <c:v>752.16270557616781</c:v>
                </c:pt>
                <c:pt idx="2">
                  <c:v>1281.1813892478592</c:v>
                </c:pt>
                <c:pt idx="3">
                  <c:v>2013.8471902310177</c:v>
                </c:pt>
                <c:pt idx="4">
                  <c:v>2974.3656964051452</c:v>
                </c:pt>
                <c:pt idx="5">
                  <c:v>4202.8998460785369</c:v>
                </c:pt>
                <c:pt idx="6">
                  <c:v>5755.5025314112336</c:v>
                </c:pt>
                <c:pt idx="7">
                  <c:v>7669.059654577638</c:v>
                </c:pt>
                <c:pt idx="8">
                  <c:v>9871.9411857948362</c:v>
                </c:pt>
                <c:pt idx="9">
                  <c:v>12087.929262247679</c:v>
                </c:pt>
                <c:pt idx="10">
                  <c:v>13920.582281810935</c:v>
                </c:pt>
                <c:pt idx="11">
                  <c:v>15171.209433740647</c:v>
                </c:pt>
                <c:pt idx="12">
                  <c:v>15977.768039055087</c:v>
                </c:pt>
                <c:pt idx="13">
                  <c:v>16566.111457843057</c:v>
                </c:pt>
                <c:pt idx="14">
                  <c:v>17048.266545675229</c:v>
                </c:pt>
                <c:pt idx="15">
                  <c:v>17459.35284500277</c:v>
                </c:pt>
                <c:pt idx="16">
                  <c:v>17815.747545222708</c:v>
                </c:pt>
                <c:pt idx="17">
                  <c:v>18128.500234804054</c:v>
                </c:pt>
                <c:pt idx="18">
                  <c:v>18405.582732433497</c:v>
                </c:pt>
                <c:pt idx="19">
                  <c:v>18652.923738673009</c:v>
                </c:pt>
                <c:pt idx="20">
                  <c:v>18875.049360155135</c:v>
                </c:pt>
                <c:pt idx="21">
                  <c:v>19075.496023683514</c:v>
                </c:pt>
                <c:pt idx="22">
                  <c:v>19257.084723216562</c:v>
                </c:pt>
                <c:pt idx="23">
                  <c:v>19422.107936671833</c:v>
                </c:pt>
                <c:pt idx="24">
                  <c:v>19572.459929513931</c:v>
                </c:pt>
                <c:pt idx="25">
                  <c:v>19709.729418279196</c:v>
                </c:pt>
                <c:pt idx="26">
                  <c:v>19835.266648725235</c:v>
                </c:pt>
                <c:pt idx="27">
                  <c:v>19950.232741778389</c:v>
                </c:pt>
                <c:pt idx="28">
                  <c:v>20055.63653813726</c:v>
                </c:pt>
                <c:pt idx="29">
                  <c:v>20152.362494841731</c:v>
                </c:pt>
                <c:pt idx="30">
                  <c:v>20241.192089837292</c:v>
                </c:pt>
                <c:pt idx="31">
                  <c:v>20322.820458348477</c:v>
                </c:pt>
                <c:pt idx="32">
                  <c:v>20397.869487436586</c:v>
                </c:pt>
                <c:pt idx="33">
                  <c:v>20466.89825173144</c:v>
                </c:pt>
                <c:pt idx="34">
                  <c:v>20530.411432897454</c:v>
                </c:pt>
                <c:pt idx="35">
                  <c:v>20588.866194925005</c:v>
                </c:pt>
                <c:pt idx="36">
                  <c:v>20642.677865127018</c:v>
                </c:pt>
                <c:pt idx="37">
                  <c:v>20692.224682248034</c:v>
                </c:pt>
                <c:pt idx="38">
                  <c:v>20737.851808490999</c:v>
                </c:pt>
                <c:pt idx="39">
                  <c:v>20779.874754733097</c:v>
                </c:pt>
                <c:pt idx="40">
                  <c:v>20818.58233298565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669C-4ED3-8B47-BE9BB86C6DF7}"/>
            </c:ext>
          </c:extLst>
        </c:ser>
        <c:ser>
          <c:idx val="3"/>
          <c:order val="3"/>
          <c:tx>
            <c:strRef>
              <c:f>'Low-end market'!$P$2</c:f>
              <c:strCache>
                <c:ptCount val="1"/>
                <c:pt idx="0">
                  <c:v>Late majority demand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val>
            <c:numRef>
              <c:f>'Low-end market'!$P$3:$P$43</c:f>
              <c:numCache>
                <c:formatCode>0</c:formatCode>
                <c:ptCount val="41"/>
                <c:pt idx="0">
                  <c:v>81.451717180108275</c:v>
                </c:pt>
                <c:pt idx="1">
                  <c:v>118.20242244513703</c:v>
                </c:pt>
                <c:pt idx="2">
                  <c:v>174.3794335607281</c:v>
                </c:pt>
                <c:pt idx="3">
                  <c:v>261.04565988071022</c:v>
                </c:pt>
                <c:pt idx="4">
                  <c:v>396.0884711729945</c:v>
                </c:pt>
                <c:pt idx="5">
                  <c:v>608.53427743516136</c:v>
                </c:pt>
                <c:pt idx="6">
                  <c:v>943.79498813744954</c:v>
                </c:pt>
                <c:pt idx="7">
                  <c:v>1463.1765287741839</c:v>
                </c:pt>
                <c:pt idx="8">
                  <c:v>2215.6019347817787</c:v>
                </c:pt>
                <c:pt idx="9">
                  <c:v>3158.2339159862177</c:v>
                </c:pt>
                <c:pt idx="10">
                  <c:v>4103.5263123853556</c:v>
                </c:pt>
                <c:pt idx="11">
                  <c:v>4858.8713530983823</c:v>
                </c:pt>
                <c:pt idx="12">
                  <c:v>5402.7390101287783</c:v>
                </c:pt>
                <c:pt idx="13">
                  <c:v>5814.6549369492177</c:v>
                </c:pt>
                <c:pt idx="14">
                  <c:v>6149.4640854602058</c:v>
                </c:pt>
                <c:pt idx="15">
                  <c:v>6430.3027164551177</c:v>
                </c:pt>
                <c:pt idx="16">
                  <c:v>6670.1782708661558</c:v>
                </c:pt>
                <c:pt idx="17">
                  <c:v>6878.1192969232006</c:v>
                </c:pt>
                <c:pt idx="18">
                  <c:v>7060.6307878200723</c:v>
                </c:pt>
                <c:pt idx="19">
                  <c:v>7222.499766044315</c:v>
                </c:pt>
                <c:pt idx="20">
                  <c:v>7367.3213079864536</c:v>
                </c:pt>
                <c:pt idx="21">
                  <c:v>7497.8473459901061</c:v>
                </c:pt>
                <c:pt idx="22">
                  <c:v>7616.2219358570082</c:v>
                </c:pt>
                <c:pt idx="23">
                  <c:v>7724.1429071474668</c:v>
                </c:pt>
                <c:pt idx="24">
                  <c:v>7822.9749864665037</c:v>
                </c:pt>
                <c:pt idx="25">
                  <c:v>7913.8303559598226</c:v>
                </c:pt>
                <c:pt idx="26">
                  <c:v>7997.6269650615668</c:v>
                </c:pt>
                <c:pt idx="27">
                  <c:v>8075.1313811333093</c:v>
                </c:pt>
                <c:pt idx="28">
                  <c:v>8146.9907196416443</c:v>
                </c:pt>
                <c:pt idx="29">
                  <c:v>8213.7567438712322</c:v>
                </c:pt>
                <c:pt idx="30">
                  <c:v>8275.9042709624373</c:v>
                </c:pt>
                <c:pt idx="31">
                  <c:v>8333.8453843726893</c:v>
                </c:pt>
                <c:pt idx="32">
                  <c:v>8387.940520837954</c:v>
                </c:pt>
                <c:pt idx="33">
                  <c:v>8438.5072023441608</c:v>
                </c:pt>
                <c:pt idx="34">
                  <c:v>8485.8269757452163</c:v>
                </c:pt>
                <c:pt idx="35">
                  <c:v>8530.1509755075585</c:v>
                </c:pt>
                <c:pt idx="36">
                  <c:v>8571.7044195842336</c:v>
                </c:pt>
                <c:pt idx="37">
                  <c:v>8610.6902719378577</c:v>
                </c:pt>
                <c:pt idx="38">
                  <c:v>8647.2922491701574</c:v>
                </c:pt>
                <c:pt idx="39">
                  <c:v>8681.6773072110354</c:v>
                </c:pt>
                <c:pt idx="40">
                  <c:v>8713.9977130060888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669C-4ED3-8B47-BE9BB86C6DF7}"/>
            </c:ext>
          </c:extLst>
        </c:ser>
        <c:ser>
          <c:idx val="4"/>
          <c:order val="4"/>
          <c:tx>
            <c:strRef>
              <c:f>'Low-end market'!$Q$2</c:f>
              <c:strCache>
                <c:ptCount val="1"/>
                <c:pt idx="0">
                  <c:v>Laggards demand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val>
            <c:numRef>
              <c:f>'Low-end market'!$Q$3:$Q$43</c:f>
              <c:numCache>
                <c:formatCode>0</c:formatCode>
                <c:ptCount val="41"/>
                <c:pt idx="0">
                  <c:v>1.1553475124164181</c:v>
                </c:pt>
                <c:pt idx="1">
                  <c:v>1.1795763449035153</c:v>
                </c:pt>
                <c:pt idx="2">
                  <c:v>1.2171913661073146</c:v>
                </c:pt>
                <c:pt idx="3">
                  <c:v>1.2734946185868166</c:v>
                </c:pt>
                <c:pt idx="4">
                  <c:v>1.3564596350610449</c:v>
                </c:pt>
                <c:pt idx="5">
                  <c:v>1.4780389899275213</c:v>
                </c:pt>
                <c:pt idx="6">
                  <c:v>1.6554824769696039</c:v>
                </c:pt>
                <c:pt idx="7">
                  <c:v>1.9107781002514079</c:v>
                </c:pt>
                <c:pt idx="8">
                  <c:v>2.262570862639905</c:v>
                </c:pt>
                <c:pt idx="9">
                  <c:v>2.7027958140242703</c:v>
                </c:pt>
                <c:pt idx="10">
                  <c:v>3.1730857753209349</c:v>
                </c:pt>
                <c:pt idx="11">
                  <c:v>3.6035687671217538</c:v>
                </c:pt>
                <c:pt idx="12">
                  <c:v>3.9976453926648463</c:v>
                </c:pt>
                <c:pt idx="13">
                  <c:v>4.4134217162448977</c:v>
                </c:pt>
                <c:pt idx="14">
                  <c:v>4.8900649416221489</c:v>
                </c:pt>
                <c:pt idx="15">
                  <c:v>5.4453307095850754</c:v>
                </c:pt>
                <c:pt idx="16">
                  <c:v>6.0947140869968131</c:v>
                </c:pt>
                <c:pt idx="17">
                  <c:v>6.8565255949478834</c:v>
                </c:pt>
                <c:pt idx="18">
                  <c:v>7.7527279353056091</c:v>
                </c:pt>
                <c:pt idx="19">
                  <c:v>8.8095641067875547</c:v>
                </c:pt>
                <c:pt idx="20">
                  <c:v>10.05821543583413</c:v>
                </c:pt>
                <c:pt idx="21">
                  <c:v>11.535452078965443</c:v>
                </c:pt>
                <c:pt idx="22">
                  <c:v>13.284211146954721</c:v>
                </c:pt>
                <c:pt idx="23">
                  <c:v>15.354008555219846</c:v>
                </c:pt>
                <c:pt idx="24">
                  <c:v>17.801059201149616</c:v>
                </c:pt>
                <c:pt idx="25">
                  <c:v>20.687951658908631</c:v>
                </c:pt>
                <c:pt idx="26">
                  <c:v>24.082707311921911</c:v>
                </c:pt>
                <c:pt idx="27">
                  <c:v>28.057061899522679</c:v>
                </c:pt>
                <c:pt idx="28">
                  <c:v>32.683853114992125</c:v>
                </c:pt>
                <c:pt idx="29">
                  <c:v>38.033491246619597</c:v>
                </c:pt>
                <c:pt idx="30">
                  <c:v>44.169631622077297</c:v>
                </c:pt>
                <c:pt idx="31">
                  <c:v>51.144342889457583</c:v>
                </c:pt>
                <c:pt idx="32">
                  <c:v>58.993240439474306</c:v>
                </c:pt>
                <c:pt idx="33">
                  <c:v>67.731181574591432</c:v>
                </c:pt>
                <c:pt idx="34">
                  <c:v>77.349148968747315</c:v>
                </c:pt>
                <c:pt idx="35">
                  <c:v>87.812849864911229</c:v>
                </c:pt>
                <c:pt idx="36">
                  <c:v>99.063333728881048</c:v>
                </c:pt>
                <c:pt idx="37">
                  <c:v>111.01962496063275</c:v>
                </c:pt>
                <c:pt idx="38">
                  <c:v>123.5830534188396</c:v>
                </c:pt>
                <c:pt idx="39">
                  <c:v>136.6427217310156</c:v>
                </c:pt>
                <c:pt idx="40">
                  <c:v>150.08142895429327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669C-4ED3-8B47-BE9BB86C6DF7}"/>
            </c:ext>
          </c:extLst>
        </c:ser>
        <c:ser>
          <c:idx val="5"/>
          <c:order val="5"/>
          <c:tx>
            <c:strRef>
              <c:f>'Low-end market'!$R$2</c:f>
              <c:strCache>
                <c:ptCount val="1"/>
                <c:pt idx="0">
                  <c:v>Total demand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val>
            <c:numRef>
              <c:f>'Low-end market'!$R$3:$R$43</c:f>
              <c:numCache>
                <c:formatCode>0</c:formatCode>
                <c:ptCount val="41"/>
                <c:pt idx="0">
                  <c:v>931.61131441489363</c:v>
                </c:pt>
                <c:pt idx="1">
                  <c:v>1816.8260432532256</c:v>
                </c:pt>
                <c:pt idx="2">
                  <c:v>3118.1019952058696</c:v>
                </c:pt>
                <c:pt idx="3">
                  <c:v>4867.5840025747566</c:v>
                </c:pt>
                <c:pt idx="4">
                  <c:v>7150.8091042249926</c:v>
                </c:pt>
                <c:pt idx="5">
                  <c:v>10123.013500807121</c:v>
                </c:pt>
                <c:pt idx="6">
                  <c:v>13970.526249116027</c:v>
                </c:pt>
                <c:pt idx="7">
                  <c:v>18764.373241339417</c:v>
                </c:pt>
                <c:pt idx="8">
                  <c:v>24205.337172368945</c:v>
                </c:pt>
                <c:pt idx="9">
                  <c:v>29502.448414842016</c:v>
                </c:pt>
                <c:pt idx="10">
                  <c:v>33736.466246247976</c:v>
                </c:pt>
                <c:pt idx="11">
                  <c:v>36548.854191416547</c:v>
                </c:pt>
                <c:pt idx="12">
                  <c:v>38324.366426369044</c:v>
                </c:pt>
                <c:pt idx="13">
                  <c:v>39601.488878259494</c:v>
                </c:pt>
                <c:pt idx="14">
                  <c:v>40640.174792701066</c:v>
                </c:pt>
                <c:pt idx="15">
                  <c:v>41520.875361887811</c:v>
                </c:pt>
                <c:pt idx="16">
                  <c:v>42280.909842476736</c:v>
                </c:pt>
                <c:pt idx="17">
                  <c:v>42945.386348289459</c:v>
                </c:pt>
                <c:pt idx="18">
                  <c:v>43532.335048795299</c:v>
                </c:pt>
                <c:pt idx="19">
                  <c:v>44055.092501337502</c:v>
                </c:pt>
                <c:pt idx="20">
                  <c:v>44523.78706844306</c:v>
                </c:pt>
                <c:pt idx="21">
                  <c:v>44946.297521585191</c:v>
                </c:pt>
                <c:pt idx="22">
                  <c:v>45328.88829249925</c:v>
                </c:pt>
                <c:pt idx="23">
                  <c:v>45676.640469898004</c:v>
                </c:pt>
                <c:pt idx="24">
                  <c:v>45993.750311268923</c:v>
                </c:pt>
                <c:pt idx="25">
                  <c:v>46283.739698029174</c:v>
                </c:pt>
                <c:pt idx="26">
                  <c:v>46549.606719749776</c:v>
                </c:pt>
                <c:pt idx="27">
                  <c:v>46793.934677882578</c:v>
                </c:pt>
                <c:pt idx="28">
                  <c:v>47018.971646902646</c:v>
                </c:pt>
                <c:pt idx="29">
                  <c:v>47226.688854507607</c:v>
                </c:pt>
                <c:pt idx="30">
                  <c:v>47418.823688696226</c:v>
                </c:pt>
                <c:pt idx="31">
                  <c:v>47596.911586254442</c:v>
                </c:pt>
                <c:pt idx="32">
                  <c:v>47762.310062711804</c:v>
                </c:pt>
                <c:pt idx="33">
                  <c:v>47916.217468518778</c:v>
                </c:pt>
                <c:pt idx="34">
                  <c:v>48059.688528781036</c:v>
                </c:pt>
                <c:pt idx="35">
                  <c:v>48193.64823367956</c:v>
                </c:pt>
                <c:pt idx="36">
                  <c:v>48318.905144956865</c:v>
                </c:pt>
                <c:pt idx="37">
                  <c:v>48436.164679850852</c:v>
                </c:pt>
                <c:pt idx="38">
                  <c:v>48546.042477526658</c:v>
                </c:pt>
                <c:pt idx="39">
                  <c:v>48649.077605884537</c:v>
                </c:pt>
                <c:pt idx="40">
                  <c:v>48745.745171616814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669C-4ED3-8B47-BE9BB86C6D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37640496"/>
        <c:axId val="959148160"/>
      </c:lineChart>
      <c:catAx>
        <c:axId val="737640496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959148160"/>
        <c:crosses val="autoZero"/>
        <c:auto val="1"/>
        <c:lblAlgn val="ctr"/>
        <c:lblOffset val="100"/>
        <c:noMultiLvlLbl val="0"/>
      </c:catAx>
      <c:valAx>
        <c:axId val="9591481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73764049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/>
              <a:t>Market share (new sales)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'High - innovators'!$P$2</c:f>
              <c:strCache>
                <c:ptCount val="1"/>
                <c:pt idx="0">
                  <c:v>Mkt share legacy tech</c:v>
                </c:pt>
              </c:strCache>
            </c:strRef>
          </c:tx>
          <c:spPr>
            <a:ln w="28575" cap="rnd">
              <a:solidFill>
                <a:schemeClr val="bg1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'High - innovators'!$I$3:$I$43</c:f>
              <c:numCache>
                <c:formatCode>General</c:formatCode>
                <c:ptCount val="41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  <c:pt idx="21">
                  <c:v>10.5</c:v>
                </c:pt>
                <c:pt idx="22">
                  <c:v>11</c:v>
                </c:pt>
                <c:pt idx="23">
                  <c:v>11.5</c:v>
                </c:pt>
                <c:pt idx="24">
                  <c:v>12</c:v>
                </c:pt>
                <c:pt idx="25">
                  <c:v>12.5</c:v>
                </c:pt>
                <c:pt idx="26">
                  <c:v>13</c:v>
                </c:pt>
                <c:pt idx="27">
                  <c:v>13.5</c:v>
                </c:pt>
                <c:pt idx="28">
                  <c:v>14</c:v>
                </c:pt>
                <c:pt idx="29">
                  <c:v>14.5</c:v>
                </c:pt>
                <c:pt idx="30">
                  <c:v>15</c:v>
                </c:pt>
                <c:pt idx="31">
                  <c:v>15.5</c:v>
                </c:pt>
                <c:pt idx="32">
                  <c:v>16</c:v>
                </c:pt>
                <c:pt idx="33">
                  <c:v>16.5</c:v>
                </c:pt>
                <c:pt idx="34">
                  <c:v>17</c:v>
                </c:pt>
                <c:pt idx="35">
                  <c:v>17.5</c:v>
                </c:pt>
                <c:pt idx="36">
                  <c:v>18</c:v>
                </c:pt>
                <c:pt idx="37">
                  <c:v>18.5</c:v>
                </c:pt>
                <c:pt idx="38">
                  <c:v>19</c:v>
                </c:pt>
                <c:pt idx="39">
                  <c:v>19.5</c:v>
                </c:pt>
                <c:pt idx="40">
                  <c:v>20</c:v>
                </c:pt>
              </c:numCache>
            </c:numRef>
          </c:cat>
          <c:val>
            <c:numRef>
              <c:f>'High - innovators'!$P$3:$P$43</c:f>
              <c:numCache>
                <c:formatCode>0%</c:formatCode>
                <c:ptCount val="41"/>
                <c:pt idx="0">
                  <c:v>0.99487345898376212</c:v>
                </c:pt>
                <c:pt idx="1">
                  <c:v>0.99160220143586442</c:v>
                </c:pt>
                <c:pt idx="2">
                  <c:v>0.98543403007963593</c:v>
                </c:pt>
                <c:pt idx="3">
                  <c:v>0.97550842336488808</c:v>
                </c:pt>
                <c:pt idx="4">
                  <c:v>0.96258604064062347</c:v>
                </c:pt>
                <c:pt idx="5">
                  <c:v>0.94877358443427329</c:v>
                </c:pt>
                <c:pt idx="6">
                  <c:v>0.93587111170883719</c:v>
                </c:pt>
                <c:pt idx="7">
                  <c:v>0.9246219451109422</c:v>
                </c:pt>
                <c:pt idx="8">
                  <c:v>0.91502458928319874</c:v>
                </c:pt>
                <c:pt idx="9">
                  <c:v>0.90675321623949012</c:v>
                </c:pt>
                <c:pt idx="10">
                  <c:v>0.89936453215329604</c:v>
                </c:pt>
                <c:pt idx="11">
                  <c:v>0.8923524834398413</c:v>
                </c:pt>
                <c:pt idx="12">
                  <c:v>0.88513484347029181</c:v>
                </c:pt>
                <c:pt idx="13">
                  <c:v>0.87701443593371298</c:v>
                </c:pt>
                <c:pt idx="14">
                  <c:v>0.8671311796366904</c:v>
                </c:pt>
                <c:pt idx="15">
                  <c:v>0.85440810052310701</c:v>
                </c:pt>
                <c:pt idx="16">
                  <c:v>0.83749157757288695</c:v>
                </c:pt>
                <c:pt idx="17">
                  <c:v>0.81469771030754223</c:v>
                </c:pt>
                <c:pt idx="18">
                  <c:v>0.7840103661968193</c:v>
                </c:pt>
                <c:pt idx="19">
                  <c:v>0.74323517648019921</c:v>
                </c:pt>
                <c:pt idx="20">
                  <c:v>0.69047387244300629</c:v>
                </c:pt>
                <c:pt idx="21">
                  <c:v>0.62504750250399188</c:v>
                </c:pt>
                <c:pt idx="22">
                  <c:v>0.54868783949050093</c:v>
                </c:pt>
                <c:pt idx="23">
                  <c:v>0.46622469927624871</c:v>
                </c:pt>
                <c:pt idx="24">
                  <c:v>0.38475647929603324</c:v>
                </c:pt>
                <c:pt idx="25">
                  <c:v>0.31128309218679123</c:v>
                </c:pt>
                <c:pt idx="26">
                  <c:v>0.25033524283523323</c:v>
                </c:pt>
                <c:pt idx="27">
                  <c:v>0.20318035591435421</c:v>
                </c:pt>
                <c:pt idx="28">
                  <c:v>0.16861596517028116</c:v>
                </c:pt>
                <c:pt idx="29">
                  <c:v>0.14427206731848508</c:v>
                </c:pt>
                <c:pt idx="30">
                  <c:v>0.12758323080185321</c:v>
                </c:pt>
                <c:pt idx="31">
                  <c:v>0.11625843761520158</c:v>
                </c:pt>
                <c:pt idx="32">
                  <c:v>0.10843354154938441</c:v>
                </c:pt>
                <c:pt idx="33">
                  <c:v>0.10271320393808916</c:v>
                </c:pt>
                <c:pt idx="34">
                  <c:v>9.8186269879498217E-2</c:v>
                </c:pt>
                <c:pt idx="35">
                  <c:v>9.4376187405626907E-2</c:v>
                </c:pt>
                <c:pt idx="36">
                  <c:v>9.1088451142006782E-2</c:v>
                </c:pt>
                <c:pt idx="37">
                  <c:v>8.8240173575296288E-2</c:v>
                </c:pt>
                <c:pt idx="38">
                  <c:v>8.5775022645255022E-2</c:v>
                </c:pt>
                <c:pt idx="39">
                  <c:v>8.3644631251076074E-2</c:v>
                </c:pt>
                <c:pt idx="40">
                  <c:v>8.1806267298267246E-2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8C0-46F2-857A-566829AD3C83}"/>
            </c:ext>
          </c:extLst>
        </c:ser>
        <c:ser>
          <c:idx val="1"/>
          <c:order val="1"/>
          <c:tx>
            <c:strRef>
              <c:f>'High - innovators'!$Q$2</c:f>
              <c:strCache>
                <c:ptCount val="1"/>
                <c:pt idx="0">
                  <c:v>Mkt share new tech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'High - innovators'!$I$3:$I$43</c:f>
              <c:numCache>
                <c:formatCode>General</c:formatCode>
                <c:ptCount val="41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  <c:pt idx="21">
                  <c:v>10.5</c:v>
                </c:pt>
                <c:pt idx="22">
                  <c:v>11</c:v>
                </c:pt>
                <c:pt idx="23">
                  <c:v>11.5</c:v>
                </c:pt>
                <c:pt idx="24">
                  <c:v>12</c:v>
                </c:pt>
                <c:pt idx="25">
                  <c:v>12.5</c:v>
                </c:pt>
                <c:pt idx="26">
                  <c:v>13</c:v>
                </c:pt>
                <c:pt idx="27">
                  <c:v>13.5</c:v>
                </c:pt>
                <c:pt idx="28">
                  <c:v>14</c:v>
                </c:pt>
                <c:pt idx="29">
                  <c:v>14.5</c:v>
                </c:pt>
                <c:pt idx="30">
                  <c:v>15</c:v>
                </c:pt>
                <c:pt idx="31">
                  <c:v>15.5</c:v>
                </c:pt>
                <c:pt idx="32">
                  <c:v>16</c:v>
                </c:pt>
                <c:pt idx="33">
                  <c:v>16.5</c:v>
                </c:pt>
                <c:pt idx="34">
                  <c:v>17</c:v>
                </c:pt>
                <c:pt idx="35">
                  <c:v>17.5</c:v>
                </c:pt>
                <c:pt idx="36">
                  <c:v>18</c:v>
                </c:pt>
                <c:pt idx="37">
                  <c:v>18.5</c:v>
                </c:pt>
                <c:pt idx="38">
                  <c:v>19</c:v>
                </c:pt>
                <c:pt idx="39">
                  <c:v>19.5</c:v>
                </c:pt>
                <c:pt idx="40">
                  <c:v>20</c:v>
                </c:pt>
              </c:numCache>
            </c:numRef>
          </c:cat>
          <c:val>
            <c:numRef>
              <c:f>'High - innovators'!$Q$3:$Q$43</c:f>
              <c:numCache>
                <c:formatCode>0%</c:formatCode>
                <c:ptCount val="41"/>
                <c:pt idx="0">
                  <c:v>5.1265410162377864E-3</c:v>
                </c:pt>
                <c:pt idx="1">
                  <c:v>8.397798564135606E-3</c:v>
                </c:pt>
                <c:pt idx="2">
                  <c:v>1.4565969920364033E-2</c:v>
                </c:pt>
                <c:pt idx="3">
                  <c:v>2.4491576635111808E-2</c:v>
                </c:pt>
                <c:pt idx="4">
                  <c:v>3.741395935937649E-2</c:v>
                </c:pt>
                <c:pt idx="5">
                  <c:v>5.122641556572672E-2</c:v>
                </c:pt>
                <c:pt idx="6">
                  <c:v>6.4128888291162825E-2</c:v>
                </c:pt>
                <c:pt idx="7">
                  <c:v>7.5378054889057827E-2</c:v>
                </c:pt>
                <c:pt idx="8">
                  <c:v>8.4975410716801328E-2</c:v>
                </c:pt>
                <c:pt idx="9">
                  <c:v>9.3246783760509891E-2</c:v>
                </c:pt>
                <c:pt idx="10">
                  <c:v>0.10063546784670399</c:v>
                </c:pt>
                <c:pt idx="11">
                  <c:v>0.10764751656015863</c:v>
                </c:pt>
                <c:pt idx="12">
                  <c:v>0.11486515652970822</c:v>
                </c:pt>
                <c:pt idx="13">
                  <c:v>0.12298556406628698</c:v>
                </c:pt>
                <c:pt idx="14">
                  <c:v>0.13286882036330969</c:v>
                </c:pt>
                <c:pt idx="15">
                  <c:v>0.14559189947689305</c:v>
                </c:pt>
                <c:pt idx="16">
                  <c:v>0.162508422427113</c:v>
                </c:pt>
                <c:pt idx="17">
                  <c:v>0.18530228969245774</c:v>
                </c:pt>
                <c:pt idx="18">
                  <c:v>0.21598963380318062</c:v>
                </c:pt>
                <c:pt idx="19">
                  <c:v>0.25676482351980073</c:v>
                </c:pt>
                <c:pt idx="20">
                  <c:v>0.30952612755699377</c:v>
                </c:pt>
                <c:pt idx="21">
                  <c:v>0.37495249749600801</c:v>
                </c:pt>
                <c:pt idx="22">
                  <c:v>0.45131216050949907</c:v>
                </c:pt>
                <c:pt idx="23">
                  <c:v>0.53377530072375134</c:v>
                </c:pt>
                <c:pt idx="24">
                  <c:v>0.61524352070396671</c:v>
                </c:pt>
                <c:pt idx="25">
                  <c:v>0.68871690781320871</c:v>
                </c:pt>
                <c:pt idx="26">
                  <c:v>0.74966475716476677</c:v>
                </c:pt>
                <c:pt idx="27">
                  <c:v>0.79681964408564576</c:v>
                </c:pt>
                <c:pt idx="28">
                  <c:v>0.83138403482971879</c:v>
                </c:pt>
                <c:pt idx="29">
                  <c:v>0.85572793268151492</c:v>
                </c:pt>
                <c:pt idx="30">
                  <c:v>0.8724167691981467</c:v>
                </c:pt>
                <c:pt idx="31">
                  <c:v>0.8837415623847984</c:v>
                </c:pt>
                <c:pt idx="32">
                  <c:v>0.89156645845061566</c:v>
                </c:pt>
                <c:pt idx="33">
                  <c:v>0.89728679606191086</c:v>
                </c:pt>
                <c:pt idx="34">
                  <c:v>0.90181373012050181</c:v>
                </c:pt>
                <c:pt idx="35">
                  <c:v>0.90562381259437319</c:v>
                </c:pt>
                <c:pt idx="36">
                  <c:v>0.9089115488579933</c:v>
                </c:pt>
                <c:pt idx="37">
                  <c:v>0.91175982642470377</c:v>
                </c:pt>
                <c:pt idx="38">
                  <c:v>0.91422497735474506</c:v>
                </c:pt>
                <c:pt idx="39">
                  <c:v>0.91635536874892398</c:v>
                </c:pt>
                <c:pt idx="40">
                  <c:v>0.91819373270173277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8C0-46F2-857A-566829AD3C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004311327"/>
        <c:axId val="1802006159"/>
      </c:lineChart>
      <c:catAx>
        <c:axId val="200431132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802006159"/>
        <c:crosses val="autoZero"/>
        <c:auto val="1"/>
        <c:lblAlgn val="ctr"/>
        <c:lblOffset val="100"/>
        <c:noMultiLvlLbl val="0"/>
      </c:catAx>
      <c:valAx>
        <c:axId val="1802006159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00431132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areaChart>
        <c:grouping val="stacked"/>
        <c:varyColors val="0"/>
        <c:ser>
          <c:idx val="1"/>
          <c:order val="0"/>
          <c:tx>
            <c:strRef>
              <c:f>'High - innovators'!$M$2</c:f>
              <c:strCache>
                <c:ptCount val="1"/>
                <c:pt idx="0">
                  <c:v>Installed base new tech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val>
            <c:numRef>
              <c:f>'High - innovators'!$M$3:$M$43</c:f>
              <c:numCache>
                <c:formatCode>0.000</c:formatCode>
                <c:ptCount val="41"/>
                <c:pt idx="0">
                  <c:v>1.927</c:v>
                </c:pt>
                <c:pt idx="1">
                  <c:v>2.4064764405445853</c:v>
                </c:pt>
                <c:pt idx="2">
                  <c:v>3.379444561183865</c:v>
                </c:pt>
                <c:pt idx="3">
                  <c:v>5.265702780956155</c:v>
                </c:pt>
                <c:pt idx="4">
                  <c:v>8.5414477048005804</c:v>
                </c:pt>
                <c:pt idx="5">
                  <c:v>13.421203158483527</c:v>
                </c:pt>
                <c:pt idx="6">
                  <c:v>19.670855287436403</c:v>
                </c:pt>
                <c:pt idx="7">
                  <c:v>26.777308020170331</c:v>
                </c:pt>
                <c:pt idx="8">
                  <c:v>34.216366306826089</c:v>
                </c:pt>
                <c:pt idx="9">
                  <c:v>41.595164239519818</c:v>
                </c:pt>
                <c:pt idx="10">
                  <c:v>48.680145134735469</c:v>
                </c:pt>
                <c:pt idx="11">
                  <c:v>55.379259072308599</c:v>
                </c:pt>
                <c:pt idx="12" formatCode="0">
                  <c:v>61.718353659261197</c:v>
                </c:pt>
                <c:pt idx="13" formatCode="0">
                  <c:v>67.8259820937662</c:v>
                </c:pt>
                <c:pt idx="14" formatCode="0">
                  <c:v>73.929279832753465</c:v>
                </c:pt>
                <c:pt idx="15" formatCode="0">
                  <c:v>80.359863692685664</c:v>
                </c:pt>
                <c:pt idx="16" formatCode="0">
                  <c:v>87.568378921431702</c:v>
                </c:pt>
                <c:pt idx="17" formatCode="0">
                  <c:v>96.146613396157477</c:v>
                </c:pt>
                <c:pt idx="18" formatCode="0">
                  <c:v>106.85413936445394</c:v>
                </c:pt>
                <c:pt idx="19" formatCode="0">
                  <c:v>120.63866086143685</c:v>
                </c:pt>
                <c:pt idx="20" formatCode="0">
                  <c:v>138.62240005604028</c:v>
                </c:pt>
                <c:pt idx="21" formatCode="0">
                  <c:v>162.00294895896656</c:v>
                </c:pt>
                <c:pt idx="22" formatCode="0">
                  <c:v>191.80580499972643</c:v>
                </c:pt>
                <c:pt idx="23" formatCode="0">
                  <c:v>228.47538384532589</c:v>
                </c:pt>
                <c:pt idx="24" formatCode="0">
                  <c:v>271.43940676969783</c:v>
                </c:pt>
                <c:pt idx="25" formatCode="0">
                  <c:v>318.93771520926714</c:v>
                </c:pt>
                <c:pt idx="26" formatCode="0">
                  <c:v>368.33770662192705</c:v>
                </c:pt>
                <c:pt idx="27" formatCode="0">
                  <c:v>416.81542193483915</c:v>
                </c:pt>
                <c:pt idx="28" formatCode="0">
                  <c:v>462.015249717188</c:v>
                </c:pt>
                <c:pt idx="29" formatCode="0">
                  <c:v>502.39594381846337</c:v>
                </c:pt>
                <c:pt idx="30" formatCode="0">
                  <c:v>537.2459452416316</c:v>
                </c:pt>
                <c:pt idx="31" formatCode="0">
                  <c:v>566.51260315587626</c:v>
                </c:pt>
                <c:pt idx="32" formatCode="0">
                  <c:v>590.58599531405696</c:v>
                </c:pt>
                <c:pt idx="33" formatCode="0">
                  <c:v>610.10820744503314</c:v>
                </c:pt>
                <c:pt idx="34" formatCode="0">
                  <c:v>625.82242984538323</c:v>
                </c:pt>
                <c:pt idx="35" formatCode="0">
                  <c:v>638.4568967816316</c:v>
                </c:pt>
                <c:pt idx="36" formatCode="0">
                  <c:v>648.6471374476688</c:v>
                </c:pt>
                <c:pt idx="37" formatCode="0">
                  <c:v>656.90626849662544</c:v>
                </c:pt>
                <c:pt idx="38" formatCode="0">
                  <c:v>663.63466882710122</c:v>
                </c:pt>
                <c:pt idx="39" formatCode="0">
                  <c:v>669.1431848743407</c:v>
                </c:pt>
                <c:pt idx="40" formatCode="0">
                  <c:v>673.67402029617881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5CF-4BC7-B426-C051F4E780A4}"/>
            </c:ext>
          </c:extLst>
        </c:ser>
        <c:ser>
          <c:idx val="0"/>
          <c:order val="1"/>
          <c:tx>
            <c:strRef>
              <c:f>'High - innovators'!$L$2</c:f>
              <c:strCache>
                <c:ptCount val="1"/>
                <c:pt idx="0">
                  <c:v>Installed base legacy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  <a:ln>
              <a:noFill/>
            </a:ln>
            <a:effectLst/>
          </c:spPr>
          <c:val>
            <c:numRef>
              <c:f>'High - innovators'!$L$3:$L$43</c:f>
              <c:numCache>
                <c:formatCode>0</c:formatCode>
                <c:ptCount val="41"/>
                <c:pt idx="0">
                  <c:v>748.07299999999998</c:v>
                </c:pt>
                <c:pt idx="1">
                  <c:v>747.59352355945543</c:v>
                </c:pt>
                <c:pt idx="2">
                  <c:v>746.62055543881615</c:v>
                </c:pt>
                <c:pt idx="3">
                  <c:v>744.73429721904381</c:v>
                </c:pt>
                <c:pt idx="4">
                  <c:v>741.45855229519941</c:v>
                </c:pt>
                <c:pt idx="5">
                  <c:v>736.57879684151646</c:v>
                </c:pt>
                <c:pt idx="6">
                  <c:v>730.32914471256356</c:v>
                </c:pt>
                <c:pt idx="7">
                  <c:v>723.22269197982973</c:v>
                </c:pt>
                <c:pt idx="8">
                  <c:v>715.78363369317401</c:v>
                </c:pt>
                <c:pt idx="9">
                  <c:v>708.40483576048041</c:v>
                </c:pt>
                <c:pt idx="10">
                  <c:v>701.3198548652648</c:v>
                </c:pt>
                <c:pt idx="11">
                  <c:v>694.62074092769171</c:v>
                </c:pt>
                <c:pt idx="12">
                  <c:v>688.28164634073914</c:v>
                </c:pt>
                <c:pt idx="13">
                  <c:v>682.1740179062341</c:v>
                </c:pt>
                <c:pt idx="14">
                  <c:v>676.0707201672468</c:v>
                </c:pt>
                <c:pt idx="15">
                  <c:v>669.64013630731461</c:v>
                </c:pt>
                <c:pt idx="16">
                  <c:v>662.43162107856858</c:v>
                </c:pt>
                <c:pt idx="17">
                  <c:v>653.85338660384286</c:v>
                </c:pt>
                <c:pt idx="18">
                  <c:v>643.14586063554634</c:v>
                </c:pt>
                <c:pt idx="19">
                  <c:v>629.36133913856338</c:v>
                </c:pt>
                <c:pt idx="20">
                  <c:v>611.37759994395992</c:v>
                </c:pt>
                <c:pt idx="21">
                  <c:v>587.99705104103373</c:v>
                </c:pt>
                <c:pt idx="22">
                  <c:v>558.19419500027379</c:v>
                </c:pt>
                <c:pt idx="23">
                  <c:v>521.52461615467428</c:v>
                </c:pt>
                <c:pt idx="24">
                  <c:v>478.56059323030235</c:v>
                </c:pt>
                <c:pt idx="25">
                  <c:v>431.06228479073303</c:v>
                </c:pt>
                <c:pt idx="26">
                  <c:v>381.66229337807317</c:v>
                </c:pt>
                <c:pt idx="27">
                  <c:v>333.18457806516113</c:v>
                </c:pt>
                <c:pt idx="28">
                  <c:v>287.98475028281229</c:v>
                </c:pt>
                <c:pt idx="29">
                  <c:v>247.60405618153695</c:v>
                </c:pt>
                <c:pt idx="30">
                  <c:v>212.75405475836868</c:v>
                </c:pt>
                <c:pt idx="31">
                  <c:v>183.48739684412399</c:v>
                </c:pt>
                <c:pt idx="32">
                  <c:v>159.4140046859433</c:v>
                </c:pt>
                <c:pt idx="33">
                  <c:v>139.89179255496705</c:v>
                </c:pt>
                <c:pt idx="34">
                  <c:v>124.17757015461703</c:v>
                </c:pt>
                <c:pt idx="35">
                  <c:v>111.5431032183687</c:v>
                </c:pt>
                <c:pt idx="36">
                  <c:v>101.35286255233157</c:v>
                </c:pt>
                <c:pt idx="37">
                  <c:v>93.093731503374954</c:v>
                </c:pt>
                <c:pt idx="38">
                  <c:v>86.365331172899289</c:v>
                </c:pt>
                <c:pt idx="39">
                  <c:v>80.856815125659793</c:v>
                </c:pt>
                <c:pt idx="40">
                  <c:v>76.325979703821616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9-F5CF-4BC7-B426-C051F4E780A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19931519"/>
        <c:axId val="1802005663"/>
      </c:areaChart>
      <c:catAx>
        <c:axId val="151993151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802005663"/>
        <c:crosses val="autoZero"/>
        <c:auto val="1"/>
        <c:lblAlgn val="ctr"/>
        <c:lblOffset val="100"/>
        <c:noMultiLvlLbl val="0"/>
      </c:catAx>
      <c:valAx>
        <c:axId val="180200566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519931519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zero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/>
              <a:t>Market share (new sales)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'Medium - innovators'!$P$2</c:f>
              <c:strCache>
                <c:ptCount val="1"/>
                <c:pt idx="0">
                  <c:v>Mkt share legacy tech</c:v>
                </c:pt>
              </c:strCache>
            </c:strRef>
          </c:tx>
          <c:spPr>
            <a:ln w="28575" cap="rnd">
              <a:solidFill>
                <a:schemeClr val="bg1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'Medium - innovators'!$P$3:$P$43</c:f>
              <c:numCache>
                <c:formatCode>0%</c:formatCode>
                <c:ptCount val="41"/>
                <c:pt idx="0">
                  <c:v>0.99298089787747568</c:v>
                </c:pt>
                <c:pt idx="1">
                  <c:v>0.98706646373568185</c:v>
                </c:pt>
                <c:pt idx="2">
                  <c:v>0.9777169647725884</c:v>
                </c:pt>
                <c:pt idx="3">
                  <c:v>0.96574017968762604</c:v>
                </c:pt>
                <c:pt idx="4">
                  <c:v>0.95284235295322384</c:v>
                </c:pt>
                <c:pt idx="5">
                  <c:v>0.94029037881173771</c:v>
                </c:pt>
                <c:pt idx="6">
                  <c:v>0.92846191449307625</c:v>
                </c:pt>
                <c:pt idx="7">
                  <c:v>0.91707266084647876</c:v>
                </c:pt>
                <c:pt idx="8">
                  <c:v>0.90538905923816027</c:v>
                </c:pt>
                <c:pt idx="9">
                  <c:v>0.89222100248364933</c:v>
                </c:pt>
                <c:pt idx="10">
                  <c:v>0.87569319938596402</c:v>
                </c:pt>
                <c:pt idx="11">
                  <c:v>0.85277584544014662</c:v>
                </c:pt>
                <c:pt idx="12">
                  <c:v>0.81854700951377424</c:v>
                </c:pt>
                <c:pt idx="13">
                  <c:v>0.76543183648397328</c:v>
                </c:pt>
                <c:pt idx="14">
                  <c:v>0.68389617782852008</c:v>
                </c:pt>
                <c:pt idx="15">
                  <c:v>0.56857932194702332</c:v>
                </c:pt>
                <c:pt idx="16">
                  <c:v>0.43130430132407949</c:v>
                </c:pt>
                <c:pt idx="17">
                  <c:v>0.30335282305044503</c:v>
                </c:pt>
                <c:pt idx="18">
                  <c:v>0.21025901695343893</c:v>
                </c:pt>
                <c:pt idx="19">
                  <c:v>0.15368749583798286</c:v>
                </c:pt>
                <c:pt idx="20">
                  <c:v>0.12230557135458045</c:v>
                </c:pt>
                <c:pt idx="21">
                  <c:v>0.10507040790863433</c:v>
                </c:pt>
                <c:pt idx="22">
                  <c:v>9.4883813228242575E-2</c:v>
                </c:pt>
                <c:pt idx="23">
                  <c:v>8.7943997036849145E-2</c:v>
                </c:pt>
                <c:pt idx="24">
                  <c:v>8.250607729973887E-2</c:v>
                </c:pt>
                <c:pt idx="25">
                  <c:v>7.7884897196100644E-2</c:v>
                </c:pt>
                <c:pt idx="26">
                  <c:v>7.3832257845560342E-2</c:v>
                </c:pt>
                <c:pt idx="27">
                  <c:v>7.0243935766357707E-2</c:v>
                </c:pt>
                <c:pt idx="28">
                  <c:v>6.7058071861158156E-2</c:v>
                </c:pt>
                <c:pt idx="29">
                  <c:v>6.4227855158834335E-2</c:v>
                </c:pt>
                <c:pt idx="30">
                  <c:v>6.1714385592524228E-2</c:v>
                </c:pt>
                <c:pt idx="31">
                  <c:v>5.9484011887856424E-2</c:v>
                </c:pt>
                <c:pt idx="32">
                  <c:v>5.7506935581311272E-2</c:v>
                </c:pt>
                <c:pt idx="33">
                  <c:v>5.5756405476542176E-2</c:v>
                </c:pt>
                <c:pt idx="34">
                  <c:v>5.4208240319610176E-2</c:v>
                </c:pt>
                <c:pt idx="35">
                  <c:v>5.2840532169143112E-2</c:v>
                </c:pt>
                <c:pt idx="36">
                  <c:v>5.1633444204463752E-2</c:v>
                </c:pt>
                <c:pt idx="37">
                  <c:v>5.0569054167222099E-2</c:v>
                </c:pt>
                <c:pt idx="38">
                  <c:v>4.9631217474566475E-2</c:v>
                </c:pt>
                <c:pt idx="39">
                  <c:v>4.8805437579987968E-2</c:v>
                </c:pt>
                <c:pt idx="40">
                  <c:v>4.807873879270845E-2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DA7-48AB-B41B-05F8D3F19801}"/>
            </c:ext>
          </c:extLst>
        </c:ser>
        <c:ser>
          <c:idx val="1"/>
          <c:order val="1"/>
          <c:tx>
            <c:strRef>
              <c:f>'Medium - innovators'!$Q$2</c:f>
              <c:strCache>
                <c:ptCount val="1"/>
                <c:pt idx="0">
                  <c:v>Mkt share new tech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'Medium - innovators'!$Q$3:$Q$43</c:f>
              <c:numCache>
                <c:formatCode>0%</c:formatCode>
                <c:ptCount val="41"/>
                <c:pt idx="0">
                  <c:v>7.0191021225242782E-3</c:v>
                </c:pt>
                <c:pt idx="1">
                  <c:v>1.2933536264318087E-2</c:v>
                </c:pt>
                <c:pt idx="2">
                  <c:v>2.2283035227411555E-2</c:v>
                </c:pt>
                <c:pt idx="3">
                  <c:v>3.4259820312373991E-2</c:v>
                </c:pt>
                <c:pt idx="4">
                  <c:v>4.7157647046776177E-2</c:v>
                </c:pt>
                <c:pt idx="5">
                  <c:v>5.9709621188262389E-2</c:v>
                </c:pt>
                <c:pt idx="6">
                  <c:v>7.1538085506923699E-2</c:v>
                </c:pt>
                <c:pt idx="7">
                  <c:v>8.292733915352124E-2</c:v>
                </c:pt>
                <c:pt idx="8">
                  <c:v>9.4610940761839679E-2</c:v>
                </c:pt>
                <c:pt idx="9">
                  <c:v>0.10777899751635073</c:v>
                </c:pt>
                <c:pt idx="10">
                  <c:v>0.12430680061403601</c:v>
                </c:pt>
                <c:pt idx="11">
                  <c:v>0.14722415455985338</c:v>
                </c:pt>
                <c:pt idx="12">
                  <c:v>0.18145299048622579</c:v>
                </c:pt>
                <c:pt idx="13">
                  <c:v>0.23456816351602677</c:v>
                </c:pt>
                <c:pt idx="14">
                  <c:v>0.31610382217147992</c:v>
                </c:pt>
                <c:pt idx="15">
                  <c:v>0.43142067805297668</c:v>
                </c:pt>
                <c:pt idx="16">
                  <c:v>0.5686956986759204</c:v>
                </c:pt>
                <c:pt idx="17">
                  <c:v>0.69664717694955491</c:v>
                </c:pt>
                <c:pt idx="18">
                  <c:v>0.78974098304656104</c:v>
                </c:pt>
                <c:pt idx="19">
                  <c:v>0.84631250416201709</c:v>
                </c:pt>
                <c:pt idx="20">
                  <c:v>0.87769442864541947</c:v>
                </c:pt>
                <c:pt idx="21">
                  <c:v>0.8949295920913658</c:v>
                </c:pt>
                <c:pt idx="22">
                  <c:v>0.90511618677175742</c:v>
                </c:pt>
                <c:pt idx="23">
                  <c:v>0.91205600296315081</c:v>
                </c:pt>
                <c:pt idx="24">
                  <c:v>0.9174939227002612</c:v>
                </c:pt>
                <c:pt idx="25">
                  <c:v>0.92211510280389941</c:v>
                </c:pt>
                <c:pt idx="26">
                  <c:v>0.92616774215443975</c:v>
                </c:pt>
                <c:pt idx="27">
                  <c:v>0.92975606423364232</c:v>
                </c:pt>
                <c:pt idx="28">
                  <c:v>0.9329419281388418</c:v>
                </c:pt>
                <c:pt idx="29">
                  <c:v>0.93577214484116567</c:v>
                </c:pt>
                <c:pt idx="30">
                  <c:v>0.93828561440747582</c:v>
                </c:pt>
                <c:pt idx="31">
                  <c:v>0.94051598811214354</c:v>
                </c:pt>
                <c:pt idx="32">
                  <c:v>0.94249306441868863</c:v>
                </c:pt>
                <c:pt idx="33">
                  <c:v>0.94424359452345774</c:v>
                </c:pt>
                <c:pt idx="34">
                  <c:v>0.94579175968038987</c:v>
                </c:pt>
                <c:pt idx="35">
                  <c:v>0.94715946783085692</c:v>
                </c:pt>
                <c:pt idx="36">
                  <c:v>0.9483665557955363</c:v>
                </c:pt>
                <c:pt idx="37">
                  <c:v>0.94943094583277787</c:v>
                </c:pt>
                <c:pt idx="38">
                  <c:v>0.95036878252543355</c:v>
                </c:pt>
                <c:pt idx="39">
                  <c:v>0.9511945624200121</c:v>
                </c:pt>
                <c:pt idx="40">
                  <c:v>0.95192126120729159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DA7-48AB-B41B-05F8D3F1980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004311327"/>
        <c:axId val="1802006159"/>
      </c:lineChart>
      <c:catAx>
        <c:axId val="2004311327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802006159"/>
        <c:crosses val="autoZero"/>
        <c:auto val="1"/>
        <c:lblAlgn val="ctr"/>
        <c:lblOffset val="100"/>
        <c:noMultiLvlLbl val="0"/>
      </c:catAx>
      <c:valAx>
        <c:axId val="1802006159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00431132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areaChart>
        <c:grouping val="stacked"/>
        <c:varyColors val="0"/>
        <c:ser>
          <c:idx val="1"/>
          <c:order val="0"/>
          <c:tx>
            <c:strRef>
              <c:f>'Medium - innovators'!$M$2</c:f>
              <c:strCache>
                <c:ptCount val="1"/>
                <c:pt idx="0">
                  <c:v>Installed base new tech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val>
            <c:numRef>
              <c:f>'Medium - innovators'!$M$3:$M$43</c:f>
              <c:numCache>
                <c:formatCode>0</c:formatCode>
                <c:ptCount val="41"/>
                <c:pt idx="0">
                  <c:v>3.5000000000000004</c:v>
                </c:pt>
                <c:pt idx="1">
                  <c:v>5.4762714607439351</c:v>
                </c:pt>
                <c:pt idx="2">
                  <c:v>9.3366902861517964</c:v>
                </c:pt>
                <c:pt idx="3">
                  <c:v>16.009880092560941</c:v>
                </c:pt>
                <c:pt idx="4">
                  <c:v>25.897461319731988</c:v>
                </c:pt>
                <c:pt idx="5">
                  <c:v>38.638856047460415</c:v>
                </c:pt>
                <c:pt idx="6">
                  <c:v>53.455776779660141</c:v>
                </c:pt>
                <c:pt idx="7">
                  <c:v>69.596348172587824</c:v>
                </c:pt>
                <c:pt idx="8">
                  <c:v>86.589809625454564</c:v>
                </c:pt>
                <c:pt idx="9">
                  <c:v>104.36016038470166</c:v>
                </c:pt>
                <c:pt idx="10">
                  <c:v>123.31710457020688</c:v>
                </c:pt>
                <c:pt idx="11">
                  <c:v>144.516558783687</c:v>
                </c:pt>
                <c:pt idx="12">
                  <c:v>169.96984391529972</c:v>
                </c:pt>
                <c:pt idx="13">
                  <c:v>203.17374403830868</c:v>
                </c:pt>
                <c:pt idx="14">
                  <c:v>249.82086601412479</c:v>
                </c:pt>
                <c:pt idx="15">
                  <c:v>318.07705114096694</c:v>
                </c:pt>
                <c:pt idx="16">
                  <c:v>416.38160661760901</c:v>
                </c:pt>
                <c:pt idx="17">
                  <c:v>546.61967648229074</c:v>
                </c:pt>
                <c:pt idx="18">
                  <c:v>697.93507519766263</c:v>
                </c:pt>
                <c:pt idx="19">
                  <c:v>851.86019535277194</c:v>
                </c:pt>
                <c:pt idx="20">
                  <c:v>993.42719991219246</c:v>
                </c:pt>
                <c:pt idx="21">
                  <c:v>1115.498261211083</c:v>
                </c:pt>
                <c:pt idx="22">
                  <c:v>1216.8896793245647</c:v>
                </c:pt>
                <c:pt idx="23">
                  <c:v>1299.4790000179171</c:v>
                </c:pt>
                <c:pt idx="24">
                  <c:v>1366.2182761806264</c:v>
                </c:pt>
                <c:pt idx="25">
                  <c:v>1420.0823961032133</c:v>
                </c:pt>
                <c:pt idx="26">
                  <c:v>1463.6466787090258</c:v>
                </c:pt>
                <c:pt idx="27">
                  <c:v>1499.0047244728055</c:v>
                </c:pt>
                <c:pt idx="28">
                  <c:v>1527.8201117584208</c:v>
                </c:pt>
                <c:pt idx="29">
                  <c:v>1551.4064708174451</c:v>
                </c:pt>
                <c:pt idx="30">
                  <c:v>1570.800296914729</c:v>
                </c:pt>
                <c:pt idx="31">
                  <c:v>1586.8201907818586</c:v>
                </c:pt>
                <c:pt idx="32">
                  <c:v>1600.1138181750971</c:v>
                </c:pt>
                <c:pt idx="33">
                  <c:v>1611.194853200559</c:v>
                </c:pt>
                <c:pt idx="34">
                  <c:v>1620.4719265740448</c:v>
                </c:pt>
                <c:pt idx="35">
                  <c:v>1628.2712484690383</c:v>
                </c:pt>
                <c:pt idx="36">
                  <c:v>1634.8542580219046</c:v>
                </c:pt>
                <c:pt idx="37">
                  <c:v>1640.4313813114686</c:v>
                </c:pt>
                <c:pt idx="38">
                  <c:v>1645.1727554380445</c:v>
                </c:pt>
                <c:pt idx="39">
                  <c:v>1649.2165935838741</c:v>
                </c:pt>
                <c:pt idx="40">
                  <c:v>1652.6757189803825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ED8-4A87-9448-1BF767D6A286}"/>
            </c:ext>
          </c:extLst>
        </c:ser>
        <c:ser>
          <c:idx val="0"/>
          <c:order val="1"/>
          <c:tx>
            <c:strRef>
              <c:f>'Medium - innovators'!$L$2</c:f>
              <c:strCache>
                <c:ptCount val="1"/>
                <c:pt idx="0">
                  <c:v>Installed base legacy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  <a:ln>
              <a:noFill/>
            </a:ln>
            <a:effectLst/>
          </c:spPr>
          <c:val>
            <c:numRef>
              <c:f>'Medium - innovators'!$L$3:$L$43</c:f>
              <c:numCache>
                <c:formatCode>0</c:formatCode>
                <c:ptCount val="41"/>
                <c:pt idx="0">
                  <c:v>1746.5000000000002</c:v>
                </c:pt>
                <c:pt idx="1">
                  <c:v>1744.5237285392564</c:v>
                </c:pt>
                <c:pt idx="2">
                  <c:v>1740.6633097138485</c:v>
                </c:pt>
                <c:pt idx="3">
                  <c:v>1733.9901199074393</c:v>
                </c:pt>
                <c:pt idx="4">
                  <c:v>1724.1025386802683</c:v>
                </c:pt>
                <c:pt idx="5">
                  <c:v>1711.3611439525398</c:v>
                </c:pt>
                <c:pt idx="6">
                  <c:v>1696.5442232203402</c:v>
                </c:pt>
                <c:pt idx="7">
                  <c:v>1680.4036518274124</c:v>
                </c:pt>
                <c:pt idx="8">
                  <c:v>1663.4101903745457</c:v>
                </c:pt>
                <c:pt idx="9">
                  <c:v>1645.6398396152983</c:v>
                </c:pt>
                <c:pt idx="10">
                  <c:v>1626.6828954297932</c:v>
                </c:pt>
                <c:pt idx="11">
                  <c:v>1605.4834412163132</c:v>
                </c:pt>
                <c:pt idx="12">
                  <c:v>1580.0301560847006</c:v>
                </c:pt>
                <c:pt idx="13">
                  <c:v>1546.8262559616915</c:v>
                </c:pt>
                <c:pt idx="14">
                  <c:v>1500.1791339858753</c:v>
                </c:pt>
                <c:pt idx="15">
                  <c:v>1431.9229488590331</c:v>
                </c:pt>
                <c:pt idx="16">
                  <c:v>1333.6183933823911</c:v>
                </c:pt>
                <c:pt idx="17">
                  <c:v>1203.3803235177095</c:v>
                </c:pt>
                <c:pt idx="18">
                  <c:v>1052.0649248023376</c:v>
                </c:pt>
                <c:pt idx="19">
                  <c:v>898.13980464722817</c:v>
                </c:pt>
                <c:pt idx="20">
                  <c:v>756.57280008780754</c:v>
                </c:pt>
                <c:pt idx="21">
                  <c:v>634.5017387889169</c:v>
                </c:pt>
                <c:pt idx="22">
                  <c:v>533.11032067543533</c:v>
                </c:pt>
                <c:pt idx="23">
                  <c:v>450.52099998208291</c:v>
                </c:pt>
                <c:pt idx="24">
                  <c:v>383.78172381937361</c:v>
                </c:pt>
                <c:pt idx="25">
                  <c:v>329.91760389678672</c:v>
                </c:pt>
                <c:pt idx="26">
                  <c:v>286.35332129097435</c:v>
                </c:pt>
                <c:pt idx="27">
                  <c:v>250.99527552719451</c:v>
                </c:pt>
                <c:pt idx="28">
                  <c:v>222.17988824157911</c:v>
                </c:pt>
                <c:pt idx="29">
                  <c:v>198.59352918255482</c:v>
                </c:pt>
                <c:pt idx="30">
                  <c:v>179.19970308527101</c:v>
                </c:pt>
                <c:pt idx="31">
                  <c:v>163.17980921814146</c:v>
                </c:pt>
                <c:pt idx="32">
                  <c:v>149.8861818249031</c:v>
                </c:pt>
                <c:pt idx="33">
                  <c:v>138.80514679944122</c:v>
                </c:pt>
                <c:pt idx="34">
                  <c:v>129.52807342595543</c:v>
                </c:pt>
                <c:pt idx="35">
                  <c:v>121.72875153096196</c:v>
                </c:pt>
                <c:pt idx="36">
                  <c:v>115.14574197809561</c:v>
                </c:pt>
                <c:pt idx="37">
                  <c:v>109.56861868853171</c:v>
                </c:pt>
                <c:pt idx="38">
                  <c:v>104.82724456195578</c:v>
                </c:pt>
                <c:pt idx="39">
                  <c:v>100.78340641612628</c:v>
                </c:pt>
                <c:pt idx="40">
                  <c:v>97.324281019618127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ED8-4A87-9448-1BF767D6A2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19931519"/>
        <c:axId val="1802005663"/>
      </c:areaChart>
      <c:catAx>
        <c:axId val="151993151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802005663"/>
        <c:crosses val="autoZero"/>
        <c:auto val="1"/>
        <c:lblAlgn val="ctr"/>
        <c:lblOffset val="100"/>
        <c:noMultiLvlLbl val="0"/>
      </c:catAx>
      <c:valAx>
        <c:axId val="180200566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519931519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zero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/>
              <a:t>Market share (new sales)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'Low - innovators'!$P$2</c:f>
              <c:strCache>
                <c:ptCount val="1"/>
                <c:pt idx="0">
                  <c:v>Mkt share legacy tech</c:v>
                </c:pt>
              </c:strCache>
            </c:strRef>
          </c:tx>
          <c:spPr>
            <a:ln w="28575" cap="rnd">
              <a:solidFill>
                <a:schemeClr val="bg1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'Low - innovators'!$I$3:$I$43</c:f>
              <c:numCache>
                <c:formatCode>General</c:formatCode>
                <c:ptCount val="41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  <c:pt idx="21">
                  <c:v>10.5</c:v>
                </c:pt>
                <c:pt idx="22">
                  <c:v>11</c:v>
                </c:pt>
                <c:pt idx="23">
                  <c:v>11.5</c:v>
                </c:pt>
                <c:pt idx="24">
                  <c:v>12</c:v>
                </c:pt>
                <c:pt idx="25">
                  <c:v>12.5</c:v>
                </c:pt>
                <c:pt idx="26">
                  <c:v>13</c:v>
                </c:pt>
                <c:pt idx="27">
                  <c:v>13.5</c:v>
                </c:pt>
                <c:pt idx="28">
                  <c:v>14</c:v>
                </c:pt>
                <c:pt idx="29">
                  <c:v>14.5</c:v>
                </c:pt>
                <c:pt idx="30">
                  <c:v>15</c:v>
                </c:pt>
                <c:pt idx="31">
                  <c:v>15.5</c:v>
                </c:pt>
                <c:pt idx="32">
                  <c:v>16</c:v>
                </c:pt>
                <c:pt idx="33">
                  <c:v>16.5</c:v>
                </c:pt>
                <c:pt idx="34">
                  <c:v>17</c:v>
                </c:pt>
                <c:pt idx="35">
                  <c:v>17.5</c:v>
                </c:pt>
                <c:pt idx="36">
                  <c:v>18</c:v>
                </c:pt>
                <c:pt idx="37">
                  <c:v>18.5</c:v>
                </c:pt>
                <c:pt idx="38">
                  <c:v>19</c:v>
                </c:pt>
                <c:pt idx="39">
                  <c:v>19.5</c:v>
                </c:pt>
                <c:pt idx="40">
                  <c:v>20</c:v>
                </c:pt>
              </c:numCache>
            </c:numRef>
          </c:cat>
          <c:val>
            <c:numRef>
              <c:f>'Low - innovators'!$P$3:$P$43</c:f>
              <c:numCache>
                <c:formatCode>0%</c:formatCode>
                <c:ptCount val="41"/>
                <c:pt idx="0">
                  <c:v>0.97530056531515363</c:v>
                </c:pt>
                <c:pt idx="1">
                  <c:v>0.94517109995942739</c:v>
                </c:pt>
                <c:pt idx="2">
                  <c:v>0.90454358348745068</c:v>
                </c:pt>
                <c:pt idx="3">
                  <c:v>0.85270276437042269</c:v>
                </c:pt>
                <c:pt idx="4">
                  <c:v>0.7842240563782592</c:v>
                </c:pt>
                <c:pt idx="5">
                  <c:v>0.69124809785609986</c:v>
                </c:pt>
                <c:pt idx="6">
                  <c:v>0.56831285223091355</c:v>
                </c:pt>
                <c:pt idx="7">
                  <c:v>0.42298462417726862</c:v>
                </c:pt>
                <c:pt idx="8">
                  <c:v>0.28368578362422264</c:v>
                </c:pt>
                <c:pt idx="9">
                  <c:v>0.18215840764290023</c:v>
                </c:pt>
                <c:pt idx="10">
                  <c:v>0.12562336924073311</c:v>
                </c:pt>
                <c:pt idx="11">
                  <c:v>0.10016715304381588</c:v>
                </c:pt>
                <c:pt idx="12">
                  <c:v>8.9395667128467304E-2</c:v>
                </c:pt>
                <c:pt idx="13">
                  <c:v>8.3312535091022488E-2</c:v>
                </c:pt>
                <c:pt idx="14">
                  <c:v>7.8502355164560569E-2</c:v>
                </c:pt>
                <c:pt idx="15">
                  <c:v>7.4333726325060967E-2</c:v>
                </c:pt>
                <c:pt idx="16">
                  <c:v>7.065690403283037E-2</c:v>
                </c:pt>
                <c:pt idx="17">
                  <c:v>6.7385564186832531E-2</c:v>
                </c:pt>
                <c:pt idx="18">
                  <c:v>6.4459815432433704E-2</c:v>
                </c:pt>
                <c:pt idx="19">
                  <c:v>6.1835775772670111E-2</c:v>
                </c:pt>
                <c:pt idx="20">
                  <c:v>5.9479634440953104E-2</c:v>
                </c:pt>
                <c:pt idx="21">
                  <c:v>5.7364073958346105E-2</c:v>
                </c:pt>
                <c:pt idx="22">
                  <c:v>5.5466068821200594E-2</c:v>
                </c:pt>
                <c:pt idx="23">
                  <c:v>5.3765521902063802E-2</c:v>
                </c:pt>
                <c:pt idx="24">
                  <c:v>5.2244424735859607E-2</c:v>
                </c:pt>
                <c:pt idx="25">
                  <c:v>5.0886349265117273E-2</c:v>
                </c:pt>
                <c:pt idx="26">
                  <c:v>4.9676148298373392E-2</c:v>
                </c:pt>
                <c:pt idx="27">
                  <c:v>4.8599784451607446E-2</c:v>
                </c:pt>
                <c:pt idx="28">
                  <c:v>4.7644234739188898E-2</c:v>
                </c:pt>
                <c:pt idx="29">
                  <c:v>4.679743637042489E-2</c:v>
                </c:pt>
                <c:pt idx="30">
                  <c:v>4.6048251929304632E-2</c:v>
                </c:pt>
                <c:pt idx="31">
                  <c:v>4.538644080231468E-2</c:v>
                </c:pt>
                <c:pt idx="32">
                  <c:v>4.4802629609399076E-2</c:v>
                </c:pt>
                <c:pt idx="33">
                  <c:v>4.4288278262301257E-2</c:v>
                </c:pt>
                <c:pt idx="34">
                  <c:v>4.383564069179656E-2</c:v>
                </c:pt>
                <c:pt idx="35">
                  <c:v>4.3437720682665576E-2</c:v>
                </c:pt>
                <c:pt idx="36">
                  <c:v>4.3088223961088329E-2</c:v>
                </c:pt>
                <c:pt idx="37">
                  <c:v>4.2781507938308046E-2</c:v>
                </c:pt>
                <c:pt idx="38">
                  <c:v>4.2512530503741174E-2</c:v>
                </c:pt>
                <c:pt idx="39">
                  <c:v>4.2276799102881603E-2</c:v>
                </c:pt>
                <c:pt idx="40">
                  <c:v>4.2070321111548736E-2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1E7-4426-A727-1C0EE8392A6E}"/>
            </c:ext>
          </c:extLst>
        </c:ser>
        <c:ser>
          <c:idx val="1"/>
          <c:order val="1"/>
          <c:tx>
            <c:strRef>
              <c:f>'Low - innovators'!$Q$2</c:f>
              <c:strCache>
                <c:ptCount val="1"/>
                <c:pt idx="0">
                  <c:v>Mkt share new tech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'Low - innovators'!$I$3:$I$43</c:f>
              <c:numCache>
                <c:formatCode>General</c:formatCode>
                <c:ptCount val="41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  <c:pt idx="21">
                  <c:v>10.5</c:v>
                </c:pt>
                <c:pt idx="22">
                  <c:v>11</c:v>
                </c:pt>
                <c:pt idx="23">
                  <c:v>11.5</c:v>
                </c:pt>
                <c:pt idx="24">
                  <c:v>12</c:v>
                </c:pt>
                <c:pt idx="25">
                  <c:v>12.5</c:v>
                </c:pt>
                <c:pt idx="26">
                  <c:v>13</c:v>
                </c:pt>
                <c:pt idx="27">
                  <c:v>13.5</c:v>
                </c:pt>
                <c:pt idx="28">
                  <c:v>14</c:v>
                </c:pt>
                <c:pt idx="29">
                  <c:v>14.5</c:v>
                </c:pt>
                <c:pt idx="30">
                  <c:v>15</c:v>
                </c:pt>
                <c:pt idx="31">
                  <c:v>15.5</c:v>
                </c:pt>
                <c:pt idx="32">
                  <c:v>16</c:v>
                </c:pt>
                <c:pt idx="33">
                  <c:v>16.5</c:v>
                </c:pt>
                <c:pt idx="34">
                  <c:v>17</c:v>
                </c:pt>
                <c:pt idx="35">
                  <c:v>17.5</c:v>
                </c:pt>
                <c:pt idx="36">
                  <c:v>18</c:v>
                </c:pt>
                <c:pt idx="37">
                  <c:v>18.5</c:v>
                </c:pt>
                <c:pt idx="38">
                  <c:v>19</c:v>
                </c:pt>
                <c:pt idx="39">
                  <c:v>19.5</c:v>
                </c:pt>
                <c:pt idx="40">
                  <c:v>20</c:v>
                </c:pt>
              </c:numCache>
            </c:numRef>
          </c:cat>
          <c:val>
            <c:numRef>
              <c:f>'Low - innovators'!$Q$3:$Q$43</c:f>
              <c:numCache>
                <c:formatCode>0%</c:formatCode>
                <c:ptCount val="41"/>
                <c:pt idx="0">
                  <c:v>2.4699434684846464E-2</c:v>
                </c:pt>
                <c:pt idx="1">
                  <c:v>5.4828900040572635E-2</c:v>
                </c:pt>
                <c:pt idx="2">
                  <c:v>9.5456416512549408E-2</c:v>
                </c:pt>
                <c:pt idx="3">
                  <c:v>0.14729723562957731</c:v>
                </c:pt>
                <c:pt idx="4">
                  <c:v>0.2157759436217408</c:v>
                </c:pt>
                <c:pt idx="5">
                  <c:v>0.30875190214390019</c:v>
                </c:pt>
                <c:pt idx="6">
                  <c:v>0.43168714776908645</c:v>
                </c:pt>
                <c:pt idx="7">
                  <c:v>0.57701537582273132</c:v>
                </c:pt>
                <c:pt idx="8">
                  <c:v>0.71631421637577741</c:v>
                </c:pt>
                <c:pt idx="9">
                  <c:v>0.81784159235709974</c:v>
                </c:pt>
                <c:pt idx="10">
                  <c:v>0.87437663075926686</c:v>
                </c:pt>
                <c:pt idx="11">
                  <c:v>0.89983284695618415</c:v>
                </c:pt>
                <c:pt idx="12">
                  <c:v>0.91060433287153275</c:v>
                </c:pt>
                <c:pt idx="13">
                  <c:v>0.91668746490897757</c:v>
                </c:pt>
                <c:pt idx="14">
                  <c:v>0.9214976448354395</c:v>
                </c:pt>
                <c:pt idx="15">
                  <c:v>0.92566627367493903</c:v>
                </c:pt>
                <c:pt idx="16">
                  <c:v>0.92934309596716957</c:v>
                </c:pt>
                <c:pt idx="17">
                  <c:v>0.9326144358131675</c:v>
                </c:pt>
                <c:pt idx="18">
                  <c:v>0.93554018456756638</c:v>
                </c:pt>
                <c:pt idx="19">
                  <c:v>0.93816422422732992</c:v>
                </c:pt>
                <c:pt idx="20">
                  <c:v>0.94052036555904683</c:v>
                </c:pt>
                <c:pt idx="21">
                  <c:v>0.94263592604165392</c:v>
                </c:pt>
                <c:pt idx="22">
                  <c:v>0.94453393117879936</c:v>
                </c:pt>
                <c:pt idx="23">
                  <c:v>0.94623447809793626</c:v>
                </c:pt>
                <c:pt idx="24">
                  <c:v>0.94775557526414034</c:v>
                </c:pt>
                <c:pt idx="25">
                  <c:v>0.94911365073488263</c:v>
                </c:pt>
                <c:pt idx="26">
                  <c:v>0.95032385170162659</c:v>
                </c:pt>
                <c:pt idx="27">
                  <c:v>0.9514002155483926</c:v>
                </c:pt>
                <c:pt idx="28">
                  <c:v>0.95235576526081112</c:v>
                </c:pt>
                <c:pt idx="29">
                  <c:v>0.95320256362957512</c:v>
                </c:pt>
                <c:pt idx="30">
                  <c:v>0.95395174807069538</c:v>
                </c:pt>
                <c:pt idx="31">
                  <c:v>0.95461355919768531</c:v>
                </c:pt>
                <c:pt idx="32">
                  <c:v>0.95519737039060093</c:v>
                </c:pt>
                <c:pt idx="33">
                  <c:v>0.95571172173769869</c:v>
                </c:pt>
                <c:pt idx="34">
                  <c:v>0.95616435930820343</c:v>
                </c:pt>
                <c:pt idx="35">
                  <c:v>0.95656227931733451</c:v>
                </c:pt>
                <c:pt idx="36">
                  <c:v>0.95691177603891164</c:v>
                </c:pt>
                <c:pt idx="37">
                  <c:v>0.95721849206169196</c:v>
                </c:pt>
                <c:pt idx="38">
                  <c:v>0.95748746949625885</c:v>
                </c:pt>
                <c:pt idx="39">
                  <c:v>0.95772320089711838</c:v>
                </c:pt>
                <c:pt idx="40">
                  <c:v>0.95792967888845115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1E7-4426-A727-1C0EE8392A6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004311327"/>
        <c:axId val="1802006159"/>
      </c:lineChart>
      <c:catAx>
        <c:axId val="200431132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802006159"/>
        <c:crosses val="autoZero"/>
        <c:auto val="1"/>
        <c:lblAlgn val="ctr"/>
        <c:lblOffset val="100"/>
        <c:noMultiLvlLbl val="0"/>
      </c:catAx>
      <c:valAx>
        <c:axId val="1802006159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00431132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areaChart>
        <c:grouping val="stacked"/>
        <c:varyColors val="0"/>
        <c:ser>
          <c:idx val="1"/>
          <c:order val="0"/>
          <c:tx>
            <c:strRef>
              <c:f>'Low - innovators'!$M$2</c:f>
              <c:strCache>
                <c:ptCount val="1"/>
                <c:pt idx="0">
                  <c:v>Installed base new tech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val>
            <c:numRef>
              <c:f>'Low - innovators'!$M$3:$M$43</c:f>
              <c:numCache>
                <c:formatCode>0</c:formatCode>
                <c:ptCount val="41"/>
                <c:pt idx="0">
                  <c:v>45</c:v>
                </c:pt>
                <c:pt idx="1">
                  <c:v>147.14745608180908</c:v>
                </c:pt>
                <c:pt idx="2">
                  <c:v>364.4480150480241</c:v>
                </c:pt>
                <c:pt idx="3">
                  <c:v>721.11228634489157</c:v>
                </c:pt>
                <c:pt idx="4">
                  <c:v>1239.727389409011</c:v>
                </c:pt>
                <c:pt idx="5">
                  <c:v>1962.7736578250424</c:v>
                </c:pt>
                <c:pt idx="6">
                  <c:v>2959.6024859075847</c:v>
                </c:pt>
                <c:pt idx="7">
                  <c:v>4310.2741536869562</c:v>
                </c:pt>
                <c:pt idx="8">
                  <c:v>6044.7885141518555</c:v>
                </c:pt>
                <c:pt idx="9">
                  <c:v>8059.2447850124827</c:v>
                </c:pt>
                <c:pt idx="10">
                  <c:v>10127.682993616934</c:v>
                </c:pt>
                <c:pt idx="11">
                  <c:v>12036.841233310248</c:v>
                </c:pt>
                <c:pt idx="12">
                  <c:v>13678.720797951026</c:v>
                </c:pt>
                <c:pt idx="13">
                  <c:v>15040.696136282717</c:v>
                </c:pt>
                <c:pt idx="14">
                  <c:v>16157.650501116572</c:v>
                </c:pt>
                <c:pt idx="15">
                  <c:v>17072.859802652732</c:v>
                </c:pt>
                <c:pt idx="16">
                  <c:v>17823.786073659408</c:v>
                </c:pt>
                <c:pt idx="17">
                  <c:v>18441.072790779788</c:v>
                </c:pt>
                <c:pt idx="18">
                  <c:v>18949.623193783082</c:v>
                </c:pt>
                <c:pt idx="19">
                  <c:v>19369.629385580512</c:v>
                </c:pt>
                <c:pt idx="20">
                  <c:v>19717.442517487394</c:v>
                </c:pt>
                <c:pt idx="21">
                  <c:v>20006.295659005627</c:v>
                </c:pt>
                <c:pt idx="22">
                  <c:v>20246.898194391943</c:v>
                </c:pt>
                <c:pt idx="23">
                  <c:v>20447.92124581815</c:v>
                </c:pt>
                <c:pt idx="24">
                  <c:v>20616.39214809523</c:v>
                </c:pt>
                <c:pt idx="25">
                  <c:v>20758.013807164814</c:v>
                </c:pt>
                <c:pt idx="26">
                  <c:v>20877.42247403882</c:v>
                </c:pt>
                <c:pt idx="27">
                  <c:v>20978.395311888373</c:v>
                </c:pt>
                <c:pt idx="28">
                  <c:v>21064.017219478465</c:v>
                </c:pt>
                <c:pt idx="29">
                  <c:v>21136.814719256421</c:v>
                </c:pt>
                <c:pt idx="30">
                  <c:v>21198.863311738223</c:v>
                </c:pt>
                <c:pt idx="31">
                  <c:v>21251.873515708707</c:v>
                </c:pt>
                <c:pt idx="32">
                  <c:v>21297.259828956547</c:v>
                </c:pt>
                <c:pt idx="33">
                  <c:v>21336.196029922939</c:v>
                </c:pt>
                <c:pt idx="34">
                  <c:v>21369.659571757995</c:v>
                </c:pt>
                <c:pt idx="35">
                  <c:v>21398.467274293311</c:v>
                </c:pt>
                <c:pt idx="36">
                  <c:v>21423.304076362652</c:v>
                </c:pt>
                <c:pt idx="37">
                  <c:v>21444.746253265224</c:v>
                </c:pt>
                <c:pt idx="38">
                  <c:v>21463.280216889791</c:v>
                </c:pt>
                <c:pt idx="39">
                  <c:v>21479.317786244996</c:v>
                </c:pt>
                <c:pt idx="40">
                  <c:v>21493.208633033028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7BC-4E80-AF98-C9D27A33B301}"/>
            </c:ext>
          </c:extLst>
        </c:ser>
        <c:ser>
          <c:idx val="0"/>
          <c:order val="1"/>
          <c:tx>
            <c:strRef>
              <c:f>'Low - innovators'!$L$2</c:f>
              <c:strCache>
                <c:ptCount val="1"/>
                <c:pt idx="0">
                  <c:v>Installed base legacy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  <a:ln>
              <a:noFill/>
            </a:ln>
            <a:effectLst/>
          </c:spPr>
          <c:val>
            <c:numRef>
              <c:f>'Low - innovators'!$L$3:$L$43</c:f>
              <c:numCache>
                <c:formatCode>0</c:formatCode>
                <c:ptCount val="41"/>
                <c:pt idx="0">
                  <c:v>22455</c:v>
                </c:pt>
                <c:pt idx="1">
                  <c:v>22352.85254391819</c:v>
                </c:pt>
                <c:pt idx="2">
                  <c:v>22135.551984951973</c:v>
                </c:pt>
                <c:pt idx="3">
                  <c:v>21778.887713655105</c:v>
                </c:pt>
                <c:pt idx="4">
                  <c:v>21260.272610590986</c:v>
                </c:pt>
                <c:pt idx="5">
                  <c:v>20537.226342174956</c:v>
                </c:pt>
                <c:pt idx="6">
                  <c:v>19540.397514092412</c:v>
                </c:pt>
                <c:pt idx="7">
                  <c:v>18189.725846313038</c:v>
                </c:pt>
                <c:pt idx="8">
                  <c:v>16455.211485848136</c:v>
                </c:pt>
                <c:pt idx="9">
                  <c:v>14440.75521498751</c:v>
                </c:pt>
                <c:pt idx="10">
                  <c:v>12372.317006383058</c:v>
                </c:pt>
                <c:pt idx="11">
                  <c:v>10463.158766689745</c:v>
                </c:pt>
                <c:pt idx="12">
                  <c:v>8821.2792020489669</c:v>
                </c:pt>
                <c:pt idx="13">
                  <c:v>7459.3038637172749</c:v>
                </c:pt>
                <c:pt idx="14">
                  <c:v>6342.3494988834209</c:v>
                </c:pt>
                <c:pt idx="15">
                  <c:v>5427.1401973472584</c:v>
                </c:pt>
                <c:pt idx="16">
                  <c:v>4676.2139263405807</c:v>
                </c:pt>
                <c:pt idx="17">
                  <c:v>4058.9272092202009</c:v>
                </c:pt>
                <c:pt idx="18">
                  <c:v>3550.3768062169065</c:v>
                </c:pt>
                <c:pt idx="19">
                  <c:v>3130.3706144194762</c:v>
                </c:pt>
                <c:pt idx="20">
                  <c:v>2782.5574825125959</c:v>
                </c:pt>
                <c:pt idx="21">
                  <c:v>2493.7043409943653</c:v>
                </c:pt>
                <c:pt idx="22">
                  <c:v>2253.1018056080497</c:v>
                </c:pt>
                <c:pt idx="23">
                  <c:v>2052.0787541818422</c:v>
                </c:pt>
                <c:pt idx="24">
                  <c:v>1883.6078519047608</c:v>
                </c:pt>
                <c:pt idx="25">
                  <c:v>1741.9861928351768</c:v>
                </c:pt>
                <c:pt idx="26">
                  <c:v>1622.5775259611692</c:v>
                </c:pt>
                <c:pt idx="27">
                  <c:v>1521.6046881116154</c:v>
                </c:pt>
                <c:pt idx="28">
                  <c:v>1435.9827805215259</c:v>
                </c:pt>
                <c:pt idx="29">
                  <c:v>1363.1852807435707</c:v>
                </c:pt>
                <c:pt idx="30">
                  <c:v>1301.1366882617685</c:v>
                </c:pt>
                <c:pt idx="31">
                  <c:v>1248.1264842912856</c:v>
                </c:pt>
                <c:pt idx="32">
                  <c:v>1202.7401710434444</c:v>
                </c:pt>
                <c:pt idx="33">
                  <c:v>1163.8039700770514</c:v>
                </c:pt>
                <c:pt idx="34">
                  <c:v>1130.3404282419967</c:v>
                </c:pt>
                <c:pt idx="35">
                  <c:v>1101.532725706682</c:v>
                </c:pt>
                <c:pt idx="36">
                  <c:v>1076.6959236373405</c:v>
                </c:pt>
                <c:pt idx="37">
                  <c:v>1055.2537467347697</c:v>
                </c:pt>
                <c:pt idx="38">
                  <c:v>1036.7197831102019</c:v>
                </c:pt>
                <c:pt idx="39">
                  <c:v>1020.6822137549967</c:v>
                </c:pt>
                <c:pt idx="40">
                  <c:v>1006.7913669669645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7BC-4E80-AF98-C9D27A33B30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19931519"/>
        <c:axId val="1802005663"/>
      </c:areaChart>
      <c:catAx>
        <c:axId val="151993151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802005663"/>
        <c:crosses val="autoZero"/>
        <c:auto val="1"/>
        <c:lblAlgn val="ctr"/>
        <c:lblOffset val="100"/>
        <c:noMultiLvlLbl val="0"/>
      </c:catAx>
      <c:valAx>
        <c:axId val="180200566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519931519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zero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/>
              <a:t>Market share (new sales)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'High - Early adopters'!$P$2</c:f>
              <c:strCache>
                <c:ptCount val="1"/>
                <c:pt idx="0">
                  <c:v>Mkt share legacy tech</c:v>
                </c:pt>
              </c:strCache>
            </c:strRef>
          </c:tx>
          <c:spPr>
            <a:ln w="28575" cap="rnd">
              <a:solidFill>
                <a:schemeClr val="bg1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'High - Early adopters'!$P$3:$P$43</c:f>
              <c:numCache>
                <c:formatCode>0%</c:formatCode>
                <c:ptCount val="41"/>
                <c:pt idx="0">
                  <c:v>0.98322806694597653</c:v>
                </c:pt>
                <c:pt idx="1">
                  <c:v>0.96578646962519465</c:v>
                </c:pt>
                <c:pt idx="2">
                  <c:v>0.94413047236072711</c:v>
                </c:pt>
                <c:pt idx="3">
                  <c:v>0.92265672538381527</c:v>
                </c:pt>
                <c:pt idx="4">
                  <c:v>0.9036231338568731</c:v>
                </c:pt>
                <c:pt idx="5">
                  <c:v>0.88745383439957304</c:v>
                </c:pt>
                <c:pt idx="6">
                  <c:v>0.87384184690606448</c:v>
                </c:pt>
                <c:pt idx="7">
                  <c:v>0.86231033340604712</c:v>
                </c:pt>
                <c:pt idx="8">
                  <c:v>0.8523903583671153</c:v>
                </c:pt>
                <c:pt idx="9">
                  <c:v>0.84364879928361936</c:v>
                </c:pt>
                <c:pt idx="10">
                  <c:v>0.83566745847205071</c:v>
                </c:pt>
                <c:pt idx="11">
                  <c:v>0.82800796107729502</c:v>
                </c:pt>
                <c:pt idx="12">
                  <c:v>0.82017498752684426</c:v>
                </c:pt>
                <c:pt idx="13">
                  <c:v>0.81158469247609444</c:v>
                </c:pt>
                <c:pt idx="14">
                  <c:v>0.80154308925985629</c:v>
                </c:pt>
                <c:pt idx="15">
                  <c:v>0.78923662742416811</c:v>
                </c:pt>
                <c:pt idx="16">
                  <c:v>0.77373569237155626</c:v>
                </c:pt>
                <c:pt idx="17">
                  <c:v>0.75401532839375229</c:v>
                </c:pt>
                <c:pt idx="18">
                  <c:v>0.72900796386021849</c:v>
                </c:pt>
                <c:pt idx="19">
                  <c:v>0.69771652502147208</c:v>
                </c:pt>
                <c:pt idx="20">
                  <c:v>0.65942181973029801</c:v>
                </c:pt>
                <c:pt idx="21">
                  <c:v>0.61399554098230069</c:v>
                </c:pt>
                <c:pt idx="22">
                  <c:v>0.56225864851153995</c:v>
                </c:pt>
                <c:pt idx="23">
                  <c:v>0.50621499538448556</c:v>
                </c:pt>
                <c:pt idx="24">
                  <c:v>0.44893008620330715</c:v>
                </c:pt>
                <c:pt idx="25">
                  <c:v>0.39394749518893335</c:v>
                </c:pt>
                <c:pt idx="26">
                  <c:v>0.34443643028537863</c:v>
                </c:pt>
                <c:pt idx="27">
                  <c:v>0.30248545933290655</c:v>
                </c:pt>
                <c:pt idx="28">
                  <c:v>0.26885062863396286</c:v>
                </c:pt>
                <c:pt idx="29">
                  <c:v>0.24314221733854305</c:v>
                </c:pt>
                <c:pt idx="30">
                  <c:v>0.22421856481313782</c:v>
                </c:pt>
                <c:pt idx="31">
                  <c:v>0.21057752564114435</c:v>
                </c:pt>
                <c:pt idx="32">
                  <c:v>0.20067022593659092</c:v>
                </c:pt>
                <c:pt idx="33">
                  <c:v>0.19314924162646199</c:v>
                </c:pt>
                <c:pt idx="34">
                  <c:v>0.18704815234996883</c:v>
                </c:pt>
                <c:pt idx="35">
                  <c:v>0.18182826996156792</c:v>
                </c:pt>
                <c:pt idx="36">
                  <c:v>0.17725722662132212</c:v>
                </c:pt>
                <c:pt idx="37">
                  <c:v>0.17323193645020002</c:v>
                </c:pt>
                <c:pt idx="38">
                  <c:v>0.16968321360523619</c:v>
                </c:pt>
                <c:pt idx="39">
                  <c:v>0.16655342708348903</c:v>
                </c:pt>
                <c:pt idx="40">
                  <c:v>0.16379288852632487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F55-447F-AFD4-3994759B1D52}"/>
            </c:ext>
          </c:extLst>
        </c:ser>
        <c:ser>
          <c:idx val="1"/>
          <c:order val="1"/>
          <c:tx>
            <c:strRef>
              <c:f>'High - Early adopters'!$Q$2</c:f>
              <c:strCache>
                <c:ptCount val="1"/>
                <c:pt idx="0">
                  <c:v>Mkt share new tech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'High - Early adopters'!$Q$3:$Q$43</c:f>
              <c:numCache>
                <c:formatCode>0%</c:formatCode>
                <c:ptCount val="41"/>
                <c:pt idx="0">
                  <c:v>1.6771933054023483E-2</c:v>
                </c:pt>
                <c:pt idx="1">
                  <c:v>3.4213530374805373E-2</c:v>
                </c:pt>
                <c:pt idx="2">
                  <c:v>5.586952763927279E-2</c:v>
                </c:pt>
                <c:pt idx="3">
                  <c:v>7.7343274616184801E-2</c:v>
                </c:pt>
                <c:pt idx="4">
                  <c:v>9.6376866143126891E-2</c:v>
                </c:pt>
                <c:pt idx="5">
                  <c:v>0.112546165600427</c:v>
                </c:pt>
                <c:pt idx="6">
                  <c:v>0.12615815309393552</c:v>
                </c:pt>
                <c:pt idx="7">
                  <c:v>0.13768966659395282</c:v>
                </c:pt>
                <c:pt idx="8">
                  <c:v>0.14760964163288473</c:v>
                </c:pt>
                <c:pt idx="9">
                  <c:v>0.1563512007163807</c:v>
                </c:pt>
                <c:pt idx="10">
                  <c:v>0.16433254152794938</c:v>
                </c:pt>
                <c:pt idx="11">
                  <c:v>0.17199203892270506</c:v>
                </c:pt>
                <c:pt idx="12">
                  <c:v>0.17982501247315572</c:v>
                </c:pt>
                <c:pt idx="13">
                  <c:v>0.18841530752390559</c:v>
                </c:pt>
                <c:pt idx="14">
                  <c:v>0.19845691074014377</c:v>
                </c:pt>
                <c:pt idx="15">
                  <c:v>0.21076337257583186</c:v>
                </c:pt>
                <c:pt idx="16">
                  <c:v>0.22626430762844366</c:v>
                </c:pt>
                <c:pt idx="17">
                  <c:v>0.24598467160624771</c:v>
                </c:pt>
                <c:pt idx="18">
                  <c:v>0.27099203613978157</c:v>
                </c:pt>
                <c:pt idx="19">
                  <c:v>0.30228347497852798</c:v>
                </c:pt>
                <c:pt idx="20">
                  <c:v>0.34057818026970199</c:v>
                </c:pt>
                <c:pt idx="21">
                  <c:v>0.38600445901769925</c:v>
                </c:pt>
                <c:pt idx="22">
                  <c:v>0.43774135148846016</c:v>
                </c:pt>
                <c:pt idx="23">
                  <c:v>0.4937850046155145</c:v>
                </c:pt>
                <c:pt idx="24">
                  <c:v>0.55106991379669279</c:v>
                </c:pt>
                <c:pt idx="25">
                  <c:v>0.60605250481106676</c:v>
                </c:pt>
                <c:pt idx="26">
                  <c:v>0.65556356971462137</c:v>
                </c:pt>
                <c:pt idx="27">
                  <c:v>0.6975145406670934</c:v>
                </c:pt>
                <c:pt idx="28">
                  <c:v>0.73114937136603719</c:v>
                </c:pt>
                <c:pt idx="29">
                  <c:v>0.75685778266145709</c:v>
                </c:pt>
                <c:pt idx="30">
                  <c:v>0.77578143518686216</c:v>
                </c:pt>
                <c:pt idx="31">
                  <c:v>0.78942247435885571</c:v>
                </c:pt>
                <c:pt idx="32">
                  <c:v>0.79932977406340899</c:v>
                </c:pt>
                <c:pt idx="33">
                  <c:v>0.80685075837353804</c:v>
                </c:pt>
                <c:pt idx="34">
                  <c:v>0.81295184765003115</c:v>
                </c:pt>
                <c:pt idx="35">
                  <c:v>0.81817173003843213</c:v>
                </c:pt>
                <c:pt idx="36">
                  <c:v>0.82274277337867785</c:v>
                </c:pt>
                <c:pt idx="37">
                  <c:v>0.82676806354980004</c:v>
                </c:pt>
                <c:pt idx="38">
                  <c:v>0.83031678639476381</c:v>
                </c:pt>
                <c:pt idx="39">
                  <c:v>0.83344657291651092</c:v>
                </c:pt>
                <c:pt idx="40">
                  <c:v>0.8362071114736751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F55-447F-AFD4-3994759B1D5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004311327"/>
        <c:axId val="1802006159"/>
      </c:lineChart>
      <c:catAx>
        <c:axId val="2004311327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802006159"/>
        <c:crosses val="autoZero"/>
        <c:auto val="1"/>
        <c:lblAlgn val="ctr"/>
        <c:lblOffset val="100"/>
        <c:noMultiLvlLbl val="0"/>
      </c:catAx>
      <c:valAx>
        <c:axId val="1802006159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00431132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areaChart>
        <c:grouping val="stacked"/>
        <c:varyColors val="0"/>
        <c:ser>
          <c:idx val="1"/>
          <c:order val="0"/>
          <c:tx>
            <c:strRef>
              <c:f>'High - Early adopters'!$M$2</c:f>
              <c:strCache>
                <c:ptCount val="1"/>
                <c:pt idx="0">
                  <c:v>Installed base new tech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val>
            <c:numRef>
              <c:f>'High - Early adopters'!$M$3:$M$43</c:f>
              <c:numCache>
                <c:formatCode>0</c:formatCode>
                <c:ptCount val="41"/>
                <c:pt idx="0">
                  <c:v>27</c:v>
                </c:pt>
                <c:pt idx="1">
                  <c:v>66.884219245863406</c:v>
                </c:pt>
                <c:pt idx="2">
                  <c:v>145.88390740866524</c:v>
                </c:pt>
                <c:pt idx="3">
                  <c:v>267.55485055296873</c:v>
                </c:pt>
                <c:pt idx="4">
                  <c:v>422.87072190607398</c:v>
                </c:pt>
                <c:pt idx="5">
                  <c:v>598.51411611130175</c:v>
                </c:pt>
                <c:pt idx="6">
                  <c:v>782.68594001019437</c:v>
                </c:pt>
                <c:pt idx="7">
                  <c:v>966.7757653617814</c:v>
                </c:pt>
                <c:pt idx="8">
                  <c:v>1145.1827120930977</c:v>
                </c:pt>
                <c:pt idx="9">
                  <c:v>1314.6922020832669</c:v>
                </c:pt>
                <c:pt idx="10">
                  <c:v>1473.9020036008415</c:v>
                </c:pt>
                <c:pt idx="11">
                  <c:v>1622.8194650061364</c:v>
                </c:pt>
                <c:pt idx="12">
                  <c:v>1762.6340770962129</c:v>
                </c:pt>
                <c:pt idx="13">
                  <c:v>1895.634795354491</c:v>
                </c:pt>
                <c:pt idx="14">
                  <c:v>2025.2291665981379</c:v>
                </c:pt>
                <c:pt idx="15">
                  <c:v>2156.0169922768987</c:v>
                </c:pt>
                <c:pt idx="16">
                  <c:v>2293.8746997762651</c:v>
                </c:pt>
                <c:pt idx="17">
                  <c:v>2446.0133904178101</c:v>
                </c:pt>
                <c:pt idx="18">
                  <c:v>2620.9693256711171</c:v>
                </c:pt>
                <c:pt idx="19">
                  <c:v>2828.453958114304</c:v>
                </c:pt>
                <c:pt idx="20">
                  <c:v>3078.9285489334688</c:v>
                </c:pt>
                <c:pt idx="21">
                  <c:v>3382.7039258749705</c:v>
                </c:pt>
                <c:pt idx="22">
                  <c:v>3748.3751800477648</c:v>
                </c:pt>
                <c:pt idx="23">
                  <c:v>4180.6017930570542</c:v>
                </c:pt>
                <c:pt idx="24">
                  <c:v>4677.7009469075329</c:v>
                </c:pt>
                <c:pt idx="25">
                  <c:v>5230.0495247770968</c:v>
                </c:pt>
                <c:pt idx="26">
                  <c:v>5820.3813828115581</c:v>
                </c:pt>
                <c:pt idx="27">
                  <c:v>6426.3267444787243</c:v>
                </c:pt>
                <c:pt idx="28">
                  <c:v>7024.3506553841316</c:v>
                </c:pt>
                <c:pt idx="29">
                  <c:v>7593.5838269956066</c:v>
                </c:pt>
                <c:pt idx="30">
                  <c:v>8118.3830747824195</c:v>
                </c:pt>
                <c:pt idx="31">
                  <c:v>8589.3163348304643</c:v>
                </c:pt>
                <c:pt idx="32">
                  <c:v>9002.8937486332816</c:v>
                </c:pt>
                <c:pt idx="33">
                  <c:v>9360.5053888778311</c:v>
                </c:pt>
                <c:pt idx="34">
                  <c:v>9666.9013587108184</c:v>
                </c:pt>
                <c:pt idx="35">
                  <c:v>9928.4910756237405</c:v>
                </c:pt>
                <c:pt idx="36">
                  <c:v>10151.85653160276</c:v>
                </c:pt>
                <c:pt idx="37">
                  <c:v>10342.890713404639</c:v>
                </c:pt>
                <c:pt idx="38">
                  <c:v>10506.586342308172</c:v>
                </c:pt>
                <c:pt idx="39">
                  <c:v>10647.124397112402</c:v>
                </c:pt>
                <c:pt idx="40">
                  <c:v>10768.005264564503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66C-45FD-ABC3-18FBBD7B9A65}"/>
            </c:ext>
          </c:extLst>
        </c:ser>
        <c:ser>
          <c:idx val="0"/>
          <c:order val="1"/>
          <c:tx>
            <c:strRef>
              <c:f>'High - Early adopters'!$L$2</c:f>
              <c:strCache>
                <c:ptCount val="1"/>
                <c:pt idx="0">
                  <c:v>Installed base legacy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  <a:ln>
              <a:noFill/>
            </a:ln>
            <a:effectLst/>
          </c:spPr>
          <c:val>
            <c:numRef>
              <c:f>'High - Early adopters'!$L$3:$L$43</c:f>
              <c:numCache>
                <c:formatCode>0</c:formatCode>
                <c:ptCount val="41"/>
                <c:pt idx="0">
                  <c:v>13473</c:v>
                </c:pt>
                <c:pt idx="1">
                  <c:v>13433.115780754137</c:v>
                </c:pt>
                <c:pt idx="2">
                  <c:v>13354.116092591335</c:v>
                </c:pt>
                <c:pt idx="3">
                  <c:v>13232.44514944703</c:v>
                </c:pt>
                <c:pt idx="4">
                  <c:v>13077.129278093926</c:v>
                </c:pt>
                <c:pt idx="5">
                  <c:v>12901.485883888698</c:v>
                </c:pt>
                <c:pt idx="6">
                  <c:v>12717.314059989805</c:v>
                </c:pt>
                <c:pt idx="7">
                  <c:v>12533.224234638219</c:v>
                </c:pt>
                <c:pt idx="8">
                  <c:v>12354.817287906902</c:v>
                </c:pt>
                <c:pt idx="9">
                  <c:v>12185.307797916734</c:v>
                </c:pt>
                <c:pt idx="10">
                  <c:v>12026.097996399159</c:v>
                </c:pt>
                <c:pt idx="11">
                  <c:v>11877.180534993866</c:v>
                </c:pt>
                <c:pt idx="12">
                  <c:v>11737.365922903791</c:v>
                </c:pt>
                <c:pt idx="13">
                  <c:v>11604.365204645514</c:v>
                </c:pt>
                <c:pt idx="14">
                  <c:v>11474.770833401866</c:v>
                </c:pt>
                <c:pt idx="15">
                  <c:v>11343.983007723105</c:v>
                </c:pt>
                <c:pt idx="16">
                  <c:v>11206.125300223739</c:v>
                </c:pt>
                <c:pt idx="17">
                  <c:v>11053.986609582193</c:v>
                </c:pt>
                <c:pt idx="18">
                  <c:v>10879.030674328886</c:v>
                </c:pt>
                <c:pt idx="19">
                  <c:v>10671.5460418857</c:v>
                </c:pt>
                <c:pt idx="20">
                  <c:v>10421.071451066535</c:v>
                </c:pt>
                <c:pt idx="21">
                  <c:v>10117.296074125034</c:v>
                </c:pt>
                <c:pt idx="22">
                  <c:v>9751.6248199522379</c:v>
                </c:pt>
                <c:pt idx="23">
                  <c:v>9319.3982069429494</c:v>
                </c:pt>
                <c:pt idx="24">
                  <c:v>8822.2990530924708</c:v>
                </c:pt>
                <c:pt idx="25">
                  <c:v>8269.9504752229059</c:v>
                </c:pt>
                <c:pt idx="26">
                  <c:v>7679.6186171884456</c:v>
                </c:pt>
                <c:pt idx="27">
                  <c:v>7073.6732555212793</c:v>
                </c:pt>
                <c:pt idx="28">
                  <c:v>6475.649344615872</c:v>
                </c:pt>
                <c:pt idx="29">
                  <c:v>5906.416173004397</c:v>
                </c:pt>
                <c:pt idx="30">
                  <c:v>5381.6169252175841</c:v>
                </c:pt>
                <c:pt idx="31">
                  <c:v>4910.6836651695403</c:v>
                </c:pt>
                <c:pt idx="32">
                  <c:v>4497.1062513667221</c:v>
                </c:pt>
                <c:pt idx="33">
                  <c:v>4139.4946111221734</c:v>
                </c:pt>
                <c:pt idx="34">
                  <c:v>3833.0986412891862</c:v>
                </c:pt>
                <c:pt idx="35">
                  <c:v>3571.508924376265</c:v>
                </c:pt>
                <c:pt idx="36">
                  <c:v>3348.1434683972461</c:v>
                </c:pt>
                <c:pt idx="37">
                  <c:v>3157.1092865953669</c:v>
                </c:pt>
                <c:pt idx="38">
                  <c:v>2993.4136576918336</c:v>
                </c:pt>
                <c:pt idx="39">
                  <c:v>2852.8756028876046</c:v>
                </c:pt>
                <c:pt idx="40">
                  <c:v>2731.9947354355045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66C-45FD-ABC3-18FBBD7B9A6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19931519"/>
        <c:axId val="1802005663"/>
      </c:areaChart>
      <c:catAx>
        <c:axId val="151993151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802005663"/>
        <c:crosses val="autoZero"/>
        <c:auto val="1"/>
        <c:lblAlgn val="ctr"/>
        <c:lblOffset val="100"/>
        <c:noMultiLvlLbl val="0"/>
      </c:catAx>
      <c:valAx>
        <c:axId val="180200566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519931519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zero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/>
              <a:t>Market share (new sales)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'Medium - Early adopters'!$P$2</c:f>
              <c:strCache>
                <c:ptCount val="1"/>
                <c:pt idx="0">
                  <c:v>Mkt share legacy tech</c:v>
                </c:pt>
              </c:strCache>
            </c:strRef>
          </c:tx>
          <c:spPr>
            <a:ln w="28575" cap="rnd">
              <a:solidFill>
                <a:schemeClr val="bg1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'Medium - Early adopters'!$P$3:$P$43</c:f>
              <c:numCache>
                <c:formatCode>0%</c:formatCode>
                <c:ptCount val="41"/>
                <c:pt idx="0">
                  <c:v>0.98472470213845653</c:v>
                </c:pt>
                <c:pt idx="1">
                  <c:v>0.97128089958388819</c:v>
                </c:pt>
                <c:pt idx="2">
                  <c:v>0.95433162494079848</c:v>
                </c:pt>
                <c:pt idx="3">
                  <c:v>0.936342427443557</c:v>
                </c:pt>
                <c:pt idx="4">
                  <c:v>0.91898909073621304</c:v>
                </c:pt>
                <c:pt idx="5">
                  <c:v>0.90289451252901731</c:v>
                </c:pt>
                <c:pt idx="6">
                  <c:v>0.88800734690602312</c:v>
                </c:pt>
                <c:pt idx="7">
                  <c:v>0.87390454675133378</c:v>
                </c:pt>
                <c:pt idx="8">
                  <c:v>0.85989690767576421</c:v>
                </c:pt>
                <c:pt idx="9">
                  <c:v>0.84498806876156041</c:v>
                </c:pt>
                <c:pt idx="10">
                  <c:v>0.82772714931140978</c:v>
                </c:pt>
                <c:pt idx="11">
                  <c:v>0.80597759952314307</c:v>
                </c:pt>
                <c:pt idx="12">
                  <c:v>0.77665581535426187</c:v>
                </c:pt>
                <c:pt idx="13">
                  <c:v>0.73563916605649382</c:v>
                </c:pt>
                <c:pt idx="14">
                  <c:v>0.67841484844428934</c:v>
                </c:pt>
                <c:pt idx="15">
                  <c:v>0.60249978538042348</c:v>
                </c:pt>
                <c:pt idx="16">
                  <c:v>0.51180777745353812</c:v>
                </c:pt>
                <c:pt idx="17">
                  <c:v>0.41894062716937075</c:v>
                </c:pt>
                <c:pt idx="18">
                  <c:v>0.33927038454181763</c:v>
                </c:pt>
                <c:pt idx="19">
                  <c:v>0.28101594416545428</c:v>
                </c:pt>
                <c:pt idx="20">
                  <c:v>0.24282535365357258</c:v>
                </c:pt>
                <c:pt idx="21">
                  <c:v>0.21871076123057367</c:v>
                </c:pt>
                <c:pt idx="22">
                  <c:v>0.20280732909416585</c:v>
                </c:pt>
                <c:pt idx="23">
                  <c:v>0.19120848984616473</c:v>
                </c:pt>
                <c:pt idx="24">
                  <c:v>0.18187486719289306</c:v>
                </c:pt>
                <c:pt idx="25">
                  <c:v>0.17391136385611192</c:v>
                </c:pt>
                <c:pt idx="26">
                  <c:v>0.16694222164753136</c:v>
                </c:pt>
                <c:pt idx="27">
                  <c:v>0.16078043119330654</c:v>
                </c:pt>
                <c:pt idx="28">
                  <c:v>0.15530454301648358</c:v>
                </c:pt>
                <c:pt idx="29">
                  <c:v>0.15042239782403849</c:v>
                </c:pt>
                <c:pt idx="30">
                  <c:v>0.14605986875073662</c:v>
                </c:pt>
                <c:pt idx="31">
                  <c:v>0.14215564133767705</c:v>
                </c:pt>
                <c:pt idx="32">
                  <c:v>0.13865795814533838</c:v>
                </c:pt>
                <c:pt idx="33">
                  <c:v>0.13552241115454297</c:v>
                </c:pt>
                <c:pt idx="34">
                  <c:v>0.13271040242808685</c:v>
                </c:pt>
                <c:pt idx="35">
                  <c:v>0.13018804620730876</c:v>
                </c:pt>
                <c:pt idx="36">
                  <c:v>0.12792536716854877</c:v>
                </c:pt>
                <c:pt idx="37">
                  <c:v>0.12589570004836764</c:v>
                </c:pt>
                <c:pt idx="38">
                  <c:v>0.12407522803054787</c:v>
                </c:pt>
                <c:pt idx="39">
                  <c:v>0.12244261816604159</c:v>
                </c:pt>
                <c:pt idx="40">
                  <c:v>0.12097872581393923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5AC-4C39-B56E-950857CE9FBF}"/>
            </c:ext>
          </c:extLst>
        </c:ser>
        <c:ser>
          <c:idx val="1"/>
          <c:order val="1"/>
          <c:tx>
            <c:strRef>
              <c:f>'Medium - Early adopters'!$Q$2</c:f>
              <c:strCache>
                <c:ptCount val="1"/>
                <c:pt idx="0">
                  <c:v>Mkt share new tech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'Medium - Early adopters'!$Q$3:$Q$43</c:f>
              <c:numCache>
                <c:formatCode>0%</c:formatCode>
                <c:ptCount val="41"/>
                <c:pt idx="0">
                  <c:v>1.5275297861543382E-2</c:v>
                </c:pt>
                <c:pt idx="1">
                  <c:v>2.8719100416111861E-2</c:v>
                </c:pt>
                <c:pt idx="2">
                  <c:v>4.5668375059201481E-2</c:v>
                </c:pt>
                <c:pt idx="3">
                  <c:v>6.3657572556442957E-2</c:v>
                </c:pt>
                <c:pt idx="4">
                  <c:v>8.1010909263786901E-2</c:v>
                </c:pt>
                <c:pt idx="5">
                  <c:v>9.710548747098266E-2</c:v>
                </c:pt>
                <c:pt idx="6">
                  <c:v>0.11199265309397681</c:v>
                </c:pt>
                <c:pt idx="7">
                  <c:v>0.12609545324866628</c:v>
                </c:pt>
                <c:pt idx="8">
                  <c:v>0.1401030923242359</c:v>
                </c:pt>
                <c:pt idx="9">
                  <c:v>0.15501193123843968</c:v>
                </c:pt>
                <c:pt idx="10">
                  <c:v>0.17227285068859033</c:v>
                </c:pt>
                <c:pt idx="11">
                  <c:v>0.19402240047685704</c:v>
                </c:pt>
                <c:pt idx="12">
                  <c:v>0.2233441846457381</c:v>
                </c:pt>
                <c:pt idx="13">
                  <c:v>0.26436083394350618</c:v>
                </c:pt>
                <c:pt idx="14">
                  <c:v>0.3215851515557106</c:v>
                </c:pt>
                <c:pt idx="15">
                  <c:v>0.39750021461957652</c:v>
                </c:pt>
                <c:pt idx="16">
                  <c:v>0.48819222254646194</c:v>
                </c:pt>
                <c:pt idx="17">
                  <c:v>0.58105937283062936</c:v>
                </c:pt>
                <c:pt idx="18">
                  <c:v>0.66072961545818243</c:v>
                </c:pt>
                <c:pt idx="19">
                  <c:v>0.71898405583454572</c:v>
                </c:pt>
                <c:pt idx="20">
                  <c:v>0.7571746463464275</c:v>
                </c:pt>
                <c:pt idx="21">
                  <c:v>0.78128923876942635</c:v>
                </c:pt>
                <c:pt idx="22">
                  <c:v>0.79719267090583412</c:v>
                </c:pt>
                <c:pt idx="23">
                  <c:v>0.80879151015383532</c:v>
                </c:pt>
                <c:pt idx="24">
                  <c:v>0.81812513280710686</c:v>
                </c:pt>
                <c:pt idx="25">
                  <c:v>0.82608863614388817</c:v>
                </c:pt>
                <c:pt idx="26">
                  <c:v>0.83305777835246853</c:v>
                </c:pt>
                <c:pt idx="27">
                  <c:v>0.83921956880669346</c:v>
                </c:pt>
                <c:pt idx="28">
                  <c:v>0.84469545698351645</c:v>
                </c:pt>
                <c:pt idx="29">
                  <c:v>0.84957760217596157</c:v>
                </c:pt>
                <c:pt idx="30">
                  <c:v>0.85394013124926338</c:v>
                </c:pt>
                <c:pt idx="31">
                  <c:v>0.857844358662323</c:v>
                </c:pt>
                <c:pt idx="32">
                  <c:v>0.86134204185466157</c:v>
                </c:pt>
                <c:pt idx="33">
                  <c:v>0.864477588845457</c:v>
                </c:pt>
                <c:pt idx="34">
                  <c:v>0.86728959757191315</c:v>
                </c:pt>
                <c:pt idx="35">
                  <c:v>0.86981195379269127</c:v>
                </c:pt>
                <c:pt idx="36">
                  <c:v>0.87207463283145126</c:v>
                </c:pt>
                <c:pt idx="37">
                  <c:v>0.87410429995163241</c:v>
                </c:pt>
                <c:pt idx="38">
                  <c:v>0.87592477196945207</c:v>
                </c:pt>
                <c:pt idx="39">
                  <c:v>0.87755738183395848</c:v>
                </c:pt>
                <c:pt idx="40">
                  <c:v>0.87902127418606069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5AC-4C39-B56E-950857CE9F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004311327"/>
        <c:axId val="1802006159"/>
      </c:lineChart>
      <c:catAx>
        <c:axId val="2004311327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802006159"/>
        <c:crosses val="autoZero"/>
        <c:auto val="1"/>
        <c:lblAlgn val="ctr"/>
        <c:lblOffset val="100"/>
        <c:noMultiLvlLbl val="0"/>
      </c:catAx>
      <c:valAx>
        <c:axId val="1802006159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00431132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/>
              <a:t>New</a:t>
            </a:r>
            <a:r>
              <a:rPr lang="it-IT" baseline="0"/>
              <a:t> technology installed base</a:t>
            </a:r>
            <a:endParaRPr lang="it-IT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0.1279943455343944"/>
          <c:y val="0.15541588099727635"/>
          <c:w val="0.84190165884436863"/>
          <c:h val="0.57448739712061447"/>
        </c:manualLayout>
      </c:layout>
      <c:areaChart>
        <c:grouping val="stacked"/>
        <c:varyColors val="0"/>
        <c:ser>
          <c:idx val="3"/>
          <c:order val="3"/>
          <c:tx>
            <c:strRef>
              <c:f>'Total market'!$O$2</c:f>
              <c:strCache>
                <c:ptCount val="1"/>
                <c:pt idx="0">
                  <c:v>New tech installed base</c:v>
                </c:pt>
              </c:strCache>
            </c:strRef>
          </c:tx>
          <c:spPr>
            <a:solidFill>
              <a:schemeClr val="accent4">
                <a:lumMod val="40000"/>
                <a:lumOff val="60000"/>
              </a:schemeClr>
            </a:solidFill>
            <a:ln>
              <a:noFill/>
            </a:ln>
            <a:effectLst/>
          </c:spPr>
          <c:cat>
            <c:numRef>
              <c:f>'Total market'!$K$3:$K$43</c:f>
              <c:numCache>
                <c:formatCode>General</c:formatCode>
                <c:ptCount val="41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  <c:pt idx="21">
                  <c:v>10.5</c:v>
                </c:pt>
                <c:pt idx="22">
                  <c:v>11</c:v>
                </c:pt>
                <c:pt idx="23">
                  <c:v>11.5</c:v>
                </c:pt>
                <c:pt idx="24">
                  <c:v>12</c:v>
                </c:pt>
                <c:pt idx="25">
                  <c:v>12.5</c:v>
                </c:pt>
                <c:pt idx="26">
                  <c:v>13</c:v>
                </c:pt>
                <c:pt idx="27">
                  <c:v>13.5</c:v>
                </c:pt>
                <c:pt idx="28">
                  <c:v>14</c:v>
                </c:pt>
                <c:pt idx="29">
                  <c:v>14.5</c:v>
                </c:pt>
                <c:pt idx="30">
                  <c:v>15</c:v>
                </c:pt>
                <c:pt idx="31">
                  <c:v>15.5</c:v>
                </c:pt>
                <c:pt idx="32">
                  <c:v>16</c:v>
                </c:pt>
                <c:pt idx="33">
                  <c:v>16.5</c:v>
                </c:pt>
                <c:pt idx="34">
                  <c:v>17</c:v>
                </c:pt>
                <c:pt idx="35">
                  <c:v>17.5</c:v>
                </c:pt>
                <c:pt idx="36">
                  <c:v>18</c:v>
                </c:pt>
                <c:pt idx="37">
                  <c:v>18.5</c:v>
                </c:pt>
                <c:pt idx="38">
                  <c:v>19</c:v>
                </c:pt>
                <c:pt idx="39">
                  <c:v>19.5</c:v>
                </c:pt>
                <c:pt idx="40">
                  <c:v>20</c:v>
                </c:pt>
              </c:numCache>
            </c:numRef>
          </c:cat>
          <c:val>
            <c:numRef>
              <c:f>'Total market'!$O$3:$O$43</c:f>
              <c:numCache>
                <c:formatCode>0</c:formatCode>
                <c:ptCount val="41"/>
                <c:pt idx="0">
                  <c:v>2000.4270000000001</c:v>
                </c:pt>
                <c:pt idx="1">
                  <c:v>3966.0713636370419</c:v>
                </c:pt>
                <c:pt idx="2">
                  <c:v>7521.592640521927</c:v>
                </c:pt>
                <c:pt idx="3">
                  <c:v>13098.600791874007</c:v>
                </c:pt>
                <c:pt idx="4">
                  <c:v>20947.155302164188</c:v>
                </c:pt>
                <c:pt idx="5">
                  <c:v>31249.990588154404</c:v>
                </c:pt>
                <c:pt idx="6">
                  <c:v>44254.777641797264</c:v>
                </c:pt>
                <c:pt idx="7">
                  <c:v>60333.335398242118</c:v>
                </c:pt>
                <c:pt idx="8">
                  <c:v>79871.678019286512</c:v>
                </c:pt>
                <c:pt idx="9">
                  <c:v>102918.34004237533</c:v>
                </c:pt>
                <c:pt idx="10">
                  <c:v>128769.64998629694</c:v>
                </c:pt>
                <c:pt idx="11">
                  <c:v>155984.22993902216</c:v>
                </c:pt>
                <c:pt idx="12">
                  <c:v>183077.7709997521</c:v>
                </c:pt>
                <c:pt idx="13">
                  <c:v>209290.18168129632</c:v>
                </c:pt>
                <c:pt idx="14">
                  <c:v>234648.37655578932</c:v>
                </c:pt>
                <c:pt idx="15">
                  <c:v>259574.80724533205</c:v>
                </c:pt>
                <c:pt idx="16">
                  <c:v>284600.10515342519</c:v>
                </c:pt>
                <c:pt idx="17">
                  <c:v>310156.08445267903</c:v>
                </c:pt>
                <c:pt idx="18">
                  <c:v>336363.02370930498</c:v>
                </c:pt>
                <c:pt idx="19">
                  <c:v>362947.36411680869</c:v>
                </c:pt>
                <c:pt idx="20">
                  <c:v>389397.57738930447</c:v>
                </c:pt>
                <c:pt idx="21">
                  <c:v>415231.05021405383</c:v>
                </c:pt>
                <c:pt idx="22">
                  <c:v>440163.77246223751</c:v>
                </c:pt>
                <c:pt idx="23">
                  <c:v>464116.72531795059</c:v>
                </c:pt>
                <c:pt idx="24">
                  <c:v>487126.82820291707</c:v>
                </c:pt>
                <c:pt idx="25">
                  <c:v>509250.34305716981</c:v>
                </c:pt>
                <c:pt idx="26">
                  <c:v>530504.49368236982</c:v>
                </c:pt>
                <c:pt idx="27">
                  <c:v>550851.70295360207</c:v>
                </c:pt>
                <c:pt idx="28">
                  <c:v>570212.40078396141</c:v>
                </c:pt>
                <c:pt idx="29">
                  <c:v>588490.6513543739</c:v>
                </c:pt>
                <c:pt idx="30">
                  <c:v>605600.9263837249</c:v>
                </c:pt>
                <c:pt idx="31">
                  <c:v>621488.95111065253</c:v>
                </c:pt>
                <c:pt idx="32">
                  <c:v>636143.2730438076</c:v>
                </c:pt>
                <c:pt idx="33">
                  <c:v>649596.64195860957</c:v>
                </c:pt>
                <c:pt idx="34">
                  <c:v>661917.90278036706</c:v>
                </c:pt>
                <c:pt idx="35">
                  <c:v>673197.18940576119</c:v>
                </c:pt>
                <c:pt idx="36">
                  <c:v>683530.10264880885</c:v>
                </c:pt>
                <c:pt idx="37">
                  <c:v>693007.23163532699</c:v>
                </c:pt>
                <c:pt idx="38">
                  <c:v>701710.65227406542</c:v>
                </c:pt>
                <c:pt idx="39">
                  <c:v>709713.99313762353</c:v>
                </c:pt>
                <c:pt idx="40">
                  <c:v>717083.21700458974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64B-4613-8E9A-E577206EC0BD}"/>
            </c:ext>
          </c:extLst>
        </c:ser>
        <c:ser>
          <c:idx val="4"/>
          <c:order val="4"/>
          <c:tx>
            <c:strRef>
              <c:f>'Total market'!$P$2</c:f>
              <c:strCache>
                <c:ptCount val="1"/>
                <c:pt idx="0">
                  <c:v>Legacy tech installed base</c:v>
                </c:pt>
              </c:strCache>
            </c:strRef>
          </c:tx>
          <c:spPr>
            <a:solidFill>
              <a:schemeClr val="accent1">
                <a:lumMod val="20000"/>
                <a:lumOff val="80000"/>
              </a:schemeClr>
            </a:solidFill>
            <a:ln>
              <a:noFill/>
            </a:ln>
            <a:effectLst/>
          </c:spPr>
          <c:cat>
            <c:numRef>
              <c:f>'Total market'!$K$3:$K$43</c:f>
              <c:numCache>
                <c:formatCode>General</c:formatCode>
                <c:ptCount val="41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  <c:pt idx="21">
                  <c:v>10.5</c:v>
                </c:pt>
                <c:pt idx="22">
                  <c:v>11</c:v>
                </c:pt>
                <c:pt idx="23">
                  <c:v>11.5</c:v>
                </c:pt>
                <c:pt idx="24">
                  <c:v>12</c:v>
                </c:pt>
                <c:pt idx="25">
                  <c:v>12.5</c:v>
                </c:pt>
                <c:pt idx="26">
                  <c:v>13</c:v>
                </c:pt>
                <c:pt idx="27">
                  <c:v>13.5</c:v>
                </c:pt>
                <c:pt idx="28">
                  <c:v>14</c:v>
                </c:pt>
                <c:pt idx="29">
                  <c:v>14.5</c:v>
                </c:pt>
                <c:pt idx="30">
                  <c:v>15</c:v>
                </c:pt>
                <c:pt idx="31">
                  <c:v>15.5</c:v>
                </c:pt>
                <c:pt idx="32">
                  <c:v>16</c:v>
                </c:pt>
                <c:pt idx="33">
                  <c:v>16.5</c:v>
                </c:pt>
                <c:pt idx="34">
                  <c:v>17</c:v>
                </c:pt>
                <c:pt idx="35">
                  <c:v>17.5</c:v>
                </c:pt>
                <c:pt idx="36">
                  <c:v>18</c:v>
                </c:pt>
                <c:pt idx="37">
                  <c:v>18.5</c:v>
                </c:pt>
                <c:pt idx="38">
                  <c:v>19</c:v>
                </c:pt>
                <c:pt idx="39">
                  <c:v>19.5</c:v>
                </c:pt>
                <c:pt idx="40">
                  <c:v>20</c:v>
                </c:pt>
              </c:numCache>
            </c:numRef>
          </c:cat>
          <c:val>
            <c:numRef>
              <c:f>'Total market'!$P$3:$P$43</c:f>
              <c:numCache>
                <c:formatCode>0</c:formatCode>
                <c:ptCount val="41"/>
                <c:pt idx="0">
                  <c:v>997999.57299999997</c:v>
                </c:pt>
                <c:pt idx="1">
                  <c:v>996033.92863636301</c:v>
                </c:pt>
                <c:pt idx="2">
                  <c:v>992478.40735947806</c:v>
                </c:pt>
                <c:pt idx="3">
                  <c:v>986901.39920812601</c:v>
                </c:pt>
                <c:pt idx="4">
                  <c:v>979052.84469783586</c:v>
                </c:pt>
                <c:pt idx="5">
                  <c:v>968750.00941184559</c:v>
                </c:pt>
                <c:pt idx="6">
                  <c:v>955745.22235820279</c:v>
                </c:pt>
                <c:pt idx="7">
                  <c:v>939666.66460175789</c:v>
                </c:pt>
                <c:pt idx="8">
                  <c:v>920128.32198071352</c:v>
                </c:pt>
                <c:pt idx="9">
                  <c:v>897081.65995762462</c:v>
                </c:pt>
                <c:pt idx="10">
                  <c:v>871230.35001370311</c:v>
                </c:pt>
                <c:pt idx="11">
                  <c:v>844015.7700609779</c:v>
                </c:pt>
                <c:pt idx="12">
                  <c:v>816922.2290002479</c:v>
                </c:pt>
                <c:pt idx="13">
                  <c:v>790709.81831870368</c:v>
                </c:pt>
                <c:pt idx="14">
                  <c:v>765351.62344421074</c:v>
                </c:pt>
                <c:pt idx="15">
                  <c:v>740425.19275466795</c:v>
                </c:pt>
                <c:pt idx="16">
                  <c:v>715399.89484657487</c:v>
                </c:pt>
                <c:pt idx="17">
                  <c:v>689843.91554732097</c:v>
                </c:pt>
                <c:pt idx="18">
                  <c:v>663636.97629069502</c:v>
                </c:pt>
                <c:pt idx="19">
                  <c:v>637052.63588319137</c:v>
                </c:pt>
                <c:pt idx="20">
                  <c:v>610602.42261069547</c:v>
                </c:pt>
                <c:pt idx="21">
                  <c:v>584768.94978594617</c:v>
                </c:pt>
                <c:pt idx="22">
                  <c:v>559836.22753776249</c:v>
                </c:pt>
                <c:pt idx="23">
                  <c:v>535883.27468204941</c:v>
                </c:pt>
                <c:pt idx="24">
                  <c:v>512873.17179708293</c:v>
                </c:pt>
                <c:pt idx="25">
                  <c:v>490749.65694283019</c:v>
                </c:pt>
                <c:pt idx="26">
                  <c:v>469495.50631763018</c:v>
                </c:pt>
                <c:pt idx="27">
                  <c:v>449148.29704639793</c:v>
                </c:pt>
                <c:pt idx="28">
                  <c:v>429787.59921603859</c:v>
                </c:pt>
                <c:pt idx="29">
                  <c:v>411509.3486456261</c:v>
                </c:pt>
                <c:pt idx="30">
                  <c:v>394399.0736162751</c:v>
                </c:pt>
                <c:pt idx="31">
                  <c:v>378511.04888934747</c:v>
                </c:pt>
                <c:pt idx="32">
                  <c:v>363856.7269561924</c:v>
                </c:pt>
                <c:pt idx="33">
                  <c:v>350403.35804139043</c:v>
                </c:pt>
                <c:pt idx="34">
                  <c:v>338082.09721963294</c:v>
                </c:pt>
                <c:pt idx="35">
                  <c:v>326802.81059423881</c:v>
                </c:pt>
                <c:pt idx="36">
                  <c:v>316469.89735119115</c:v>
                </c:pt>
                <c:pt idx="37">
                  <c:v>306992.76836467301</c:v>
                </c:pt>
                <c:pt idx="38">
                  <c:v>298289.34772593458</c:v>
                </c:pt>
                <c:pt idx="39">
                  <c:v>290286.00686237647</c:v>
                </c:pt>
                <c:pt idx="40">
                  <c:v>282916.78299541026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40A-46AA-B04D-1B68816DB2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14400479"/>
        <c:axId val="1940320495"/>
      </c:areaChart>
      <c:lineChart>
        <c:grouping val="standard"/>
        <c:varyColors val="0"/>
        <c:ser>
          <c:idx val="0"/>
          <c:order val="0"/>
          <c:tx>
            <c:strRef>
              <c:f>'Total market'!$L$2</c:f>
              <c:strCache>
                <c:ptCount val="1"/>
                <c:pt idx="0">
                  <c:v>High-end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'Total market'!$K$3:$K$43</c:f>
              <c:numCache>
                <c:formatCode>General</c:formatCode>
                <c:ptCount val="41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  <c:pt idx="21">
                  <c:v>10.5</c:v>
                </c:pt>
                <c:pt idx="22">
                  <c:v>11</c:v>
                </c:pt>
                <c:pt idx="23">
                  <c:v>11.5</c:v>
                </c:pt>
                <c:pt idx="24">
                  <c:v>12</c:v>
                </c:pt>
                <c:pt idx="25">
                  <c:v>12.5</c:v>
                </c:pt>
                <c:pt idx="26">
                  <c:v>13</c:v>
                </c:pt>
                <c:pt idx="27">
                  <c:v>13.5</c:v>
                </c:pt>
                <c:pt idx="28">
                  <c:v>14</c:v>
                </c:pt>
                <c:pt idx="29">
                  <c:v>14.5</c:v>
                </c:pt>
                <c:pt idx="30">
                  <c:v>15</c:v>
                </c:pt>
                <c:pt idx="31">
                  <c:v>15.5</c:v>
                </c:pt>
                <c:pt idx="32">
                  <c:v>16</c:v>
                </c:pt>
                <c:pt idx="33">
                  <c:v>16.5</c:v>
                </c:pt>
                <c:pt idx="34">
                  <c:v>17</c:v>
                </c:pt>
                <c:pt idx="35">
                  <c:v>17.5</c:v>
                </c:pt>
                <c:pt idx="36">
                  <c:v>18</c:v>
                </c:pt>
                <c:pt idx="37">
                  <c:v>18.5</c:v>
                </c:pt>
                <c:pt idx="38">
                  <c:v>19</c:v>
                </c:pt>
                <c:pt idx="39">
                  <c:v>19.5</c:v>
                </c:pt>
                <c:pt idx="40">
                  <c:v>20</c:v>
                </c:pt>
              </c:numCache>
            </c:numRef>
          </c:cat>
          <c:val>
            <c:numRef>
              <c:f>'Total market'!$L$3:$L$43</c:f>
              <c:numCache>
                <c:formatCode>0</c:formatCode>
                <c:ptCount val="41"/>
                <c:pt idx="0">
                  <c:v>526.92700000000002</c:v>
                </c:pt>
                <c:pt idx="1">
                  <c:v>1051.4211290241174</c:v>
                </c:pt>
                <c:pt idx="2">
                  <c:v>1973.5309866411571</c:v>
                </c:pt>
                <c:pt idx="3">
                  <c:v>3352.1392382382955</c:v>
                </c:pt>
                <c:pt idx="4">
                  <c:v>5159.9686735048363</c:v>
                </c:pt>
                <c:pt idx="5">
                  <c:v>7320.6494919485276</c:v>
                </c:pt>
                <c:pt idx="6">
                  <c:v>9744.5699643237185</c:v>
                </c:pt>
                <c:pt idx="7">
                  <c:v>12348.090210973474</c:v>
                </c:pt>
                <c:pt idx="8">
                  <c:v>15061.059963331732</c:v>
                </c:pt>
                <c:pt idx="9">
                  <c:v>17828.620004019729</c:v>
                </c:pt>
                <c:pt idx="10">
                  <c:v>20610.828780609507</c:v>
                </c:pt>
                <c:pt idx="11">
                  <c:v>23381.867133026055</c:v>
                </c:pt>
                <c:pt idx="12">
                  <c:v>26129.590964776085</c:v>
                </c:pt>
                <c:pt idx="13">
                  <c:v>28855.667387153582</c:v>
                </c:pt>
                <c:pt idx="14">
                  <c:v>31576.192450883696</c:v>
                </c:pt>
                <c:pt idx="15">
                  <c:v>34322.467808499438</c:v>
                </c:pt>
                <c:pt idx="16">
                  <c:v>37141.522506302535</c:v>
                </c:pt>
                <c:pt idx="17">
                  <c:v>40095.991345789429</c:v>
                </c:pt>
                <c:pt idx="18">
                  <c:v>43263.000813578037</c:v>
                </c:pt>
                <c:pt idx="19">
                  <c:v>46731.633275736633</c:v>
                </c:pt>
                <c:pt idx="20">
                  <c:v>50598.295863702995</c:v>
                </c:pt>
                <c:pt idx="21">
                  <c:v>54959.053732575834</c:v>
                </c:pt>
                <c:pt idx="22">
                  <c:v>59898.063154047479</c:v>
                </c:pt>
                <c:pt idx="23">
                  <c:v>65472.176281145046</c:v>
                </c:pt>
                <c:pt idx="24">
                  <c:v>71693.891156474638</c:v>
                </c:pt>
                <c:pt idx="25">
                  <c:v>78517.448955175278</c:v>
                </c:pt>
                <c:pt idx="26">
                  <c:v>85834.109897788017</c:v>
                </c:pt>
                <c:pt idx="27">
                  <c:v>93480.58207776444</c:v>
                </c:pt>
                <c:pt idx="28">
                  <c:v>101259.70108375876</c:v>
                </c:pt>
                <c:pt idx="29">
                  <c:v>108967.77596338344</c:v>
                </c:pt>
                <c:pt idx="30">
                  <c:v>116421.32766647001</c:v>
                </c:pt>
                <c:pt idx="31">
                  <c:v>123477.43536217888</c:v>
                </c:pt>
                <c:pt idx="32">
                  <c:v>130044.65429614358</c:v>
                </c:pt>
                <c:pt idx="33">
                  <c:v>136083.69383181655</c:v>
                </c:pt>
                <c:pt idx="34">
                  <c:v>141598.60742150035</c:v>
                </c:pt>
                <c:pt idx="35">
                  <c:v>146621.31071807857</c:v>
                </c:pt>
                <c:pt idx="36">
                  <c:v>151195.12570700128</c:v>
                </c:pt>
                <c:pt idx="37">
                  <c:v>155363.71638494488</c:v>
                </c:pt>
                <c:pt idx="38">
                  <c:v>159167.05069005559</c:v>
                </c:pt>
                <c:pt idx="39">
                  <c:v>162640.97726959822</c:v>
                </c:pt>
                <c:pt idx="40">
                  <c:v>165817.56229419488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64B-4613-8E9A-E577206EC0BD}"/>
            </c:ext>
          </c:extLst>
        </c:ser>
        <c:ser>
          <c:idx val="1"/>
          <c:order val="1"/>
          <c:tx>
            <c:strRef>
              <c:f>'Total market'!$M$2</c:f>
              <c:strCache>
                <c:ptCount val="1"/>
                <c:pt idx="0">
                  <c:v>Medium-end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'Total market'!$K$3:$K$43</c:f>
              <c:numCache>
                <c:formatCode>General</c:formatCode>
                <c:ptCount val="41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  <c:pt idx="21">
                  <c:v>10.5</c:v>
                </c:pt>
                <c:pt idx="22">
                  <c:v>11</c:v>
                </c:pt>
                <c:pt idx="23">
                  <c:v>11.5</c:v>
                </c:pt>
                <c:pt idx="24">
                  <c:v>12</c:v>
                </c:pt>
                <c:pt idx="25">
                  <c:v>12.5</c:v>
                </c:pt>
                <c:pt idx="26">
                  <c:v>13</c:v>
                </c:pt>
                <c:pt idx="27">
                  <c:v>13.5</c:v>
                </c:pt>
                <c:pt idx="28">
                  <c:v>14</c:v>
                </c:pt>
                <c:pt idx="29">
                  <c:v>14.5</c:v>
                </c:pt>
                <c:pt idx="30">
                  <c:v>15</c:v>
                </c:pt>
                <c:pt idx="31">
                  <c:v>15.5</c:v>
                </c:pt>
                <c:pt idx="32">
                  <c:v>16</c:v>
                </c:pt>
                <c:pt idx="33">
                  <c:v>16.5</c:v>
                </c:pt>
                <c:pt idx="34">
                  <c:v>17</c:v>
                </c:pt>
                <c:pt idx="35">
                  <c:v>17.5</c:v>
                </c:pt>
                <c:pt idx="36">
                  <c:v>18</c:v>
                </c:pt>
                <c:pt idx="37">
                  <c:v>18.5</c:v>
                </c:pt>
                <c:pt idx="38">
                  <c:v>19</c:v>
                </c:pt>
                <c:pt idx="39">
                  <c:v>19.5</c:v>
                </c:pt>
                <c:pt idx="40">
                  <c:v>20</c:v>
                </c:pt>
              </c:numCache>
            </c:numRef>
          </c:cat>
          <c:val>
            <c:numRef>
              <c:f>'Total market'!$M$3:$M$43</c:f>
              <c:numCache>
                <c:formatCode>0</c:formatCode>
                <c:ptCount val="41"/>
                <c:pt idx="0">
                  <c:v>697.5</c:v>
                </c:pt>
                <c:pt idx="1">
                  <c:v>1322.9639201980308</c:v>
                </c:pt>
                <c:pt idx="2">
                  <c:v>2389.0056622023776</c:v>
                </c:pt>
                <c:pt idx="3">
                  <c:v>3977.8534242565279</c:v>
                </c:pt>
                <c:pt idx="4">
                  <c:v>6091.4523503605387</c:v>
                </c:pt>
                <c:pt idx="5">
                  <c:v>8672.0190532653851</c:v>
                </c:pt>
                <c:pt idx="6">
                  <c:v>11635.688373035231</c:v>
                </c:pt>
                <c:pt idx="7">
                  <c:v>14898.659917658208</c:v>
                </c:pt>
                <c:pt idx="8">
                  <c:v>18393.296353888109</c:v>
                </c:pt>
                <c:pt idx="9">
                  <c:v>22078.299768032801</c:v>
                </c:pt>
                <c:pt idx="10">
                  <c:v>25947.451703638144</c:v>
                </c:pt>
                <c:pt idx="11">
                  <c:v>30040.287834650859</c:v>
                </c:pt>
                <c:pt idx="12">
                  <c:v>34456.649961156829</c:v>
                </c:pt>
                <c:pt idx="13">
                  <c:v>39374.542521548894</c:v>
                </c:pt>
                <c:pt idx="14">
                  <c:v>45065.015985976468</c:v>
                </c:pt>
                <c:pt idx="15">
                  <c:v>51885.692004199787</c:v>
                </c:pt>
                <c:pt idx="16">
                  <c:v>60217.008636562612</c:v>
                </c:pt>
                <c:pt idx="17">
                  <c:v>70307.990648489897</c:v>
                </c:pt>
                <c:pt idx="18">
                  <c:v>82078.445941039448</c:v>
                </c:pt>
                <c:pt idx="19">
                  <c:v>95045.970055466809</c:v>
                </c:pt>
                <c:pt idx="20">
                  <c:v>108489.96828683335</c:v>
                </c:pt>
                <c:pt idx="21">
                  <c:v>121727.84017864829</c:v>
                </c:pt>
                <c:pt idx="22">
                  <c:v>134296.76434677056</c:v>
                </c:pt>
                <c:pt idx="23">
                  <c:v>145975.37720329472</c:v>
                </c:pt>
                <c:pt idx="24">
                  <c:v>156711.3144336546</c:v>
                </c:pt>
                <c:pt idx="25">
                  <c:v>166537.88414335361</c:v>
                </c:pt>
                <c:pt idx="26">
                  <c:v>175519.70252749394</c:v>
                </c:pt>
                <c:pt idx="27">
                  <c:v>183727.78337340927</c:v>
                </c:pt>
                <c:pt idx="28">
                  <c:v>191230.97311126106</c:v>
                </c:pt>
                <c:pt idx="29">
                  <c:v>198093.58480992055</c:v>
                </c:pt>
                <c:pt idx="30">
                  <c:v>204374.8419838562</c:v>
                </c:pt>
                <c:pt idx="31">
                  <c:v>210128.84729557202</c:v>
                </c:pt>
                <c:pt idx="32">
                  <c:v>215404.76226925728</c:v>
                </c:pt>
                <c:pt idx="33">
                  <c:v>220247.09493534986</c:v>
                </c:pt>
                <c:pt idx="34">
                  <c:v>224696.04066367241</c:v>
                </c:pt>
                <c:pt idx="35">
                  <c:v>228787.84230786085</c:v>
                </c:pt>
                <c:pt idx="36">
                  <c:v>232555.14869180895</c:v>
                </c:pt>
                <c:pt idx="37">
                  <c:v>236027.35888533475</c:v>
                </c:pt>
                <c:pt idx="38">
                  <c:v>239230.94521579158</c:v>
                </c:pt>
                <c:pt idx="39">
                  <c:v>242189.75153418892</c:v>
                </c:pt>
                <c:pt idx="40">
                  <c:v>244925.26554385724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64B-4613-8E9A-E577206EC0BD}"/>
            </c:ext>
          </c:extLst>
        </c:ser>
        <c:ser>
          <c:idx val="2"/>
          <c:order val="2"/>
          <c:tx>
            <c:strRef>
              <c:f>'Total market'!$N$2</c:f>
              <c:strCache>
                <c:ptCount val="1"/>
                <c:pt idx="0">
                  <c:v>Low-end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'Total market'!$K$3:$K$43</c:f>
              <c:numCache>
                <c:formatCode>General</c:formatCode>
                <c:ptCount val="41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  <c:pt idx="21">
                  <c:v>10.5</c:v>
                </c:pt>
                <c:pt idx="22">
                  <c:v>11</c:v>
                </c:pt>
                <c:pt idx="23">
                  <c:v>11.5</c:v>
                </c:pt>
                <c:pt idx="24">
                  <c:v>12</c:v>
                </c:pt>
                <c:pt idx="25">
                  <c:v>12.5</c:v>
                </c:pt>
                <c:pt idx="26">
                  <c:v>13</c:v>
                </c:pt>
                <c:pt idx="27">
                  <c:v>13.5</c:v>
                </c:pt>
                <c:pt idx="28">
                  <c:v>14</c:v>
                </c:pt>
                <c:pt idx="29">
                  <c:v>14.5</c:v>
                </c:pt>
                <c:pt idx="30">
                  <c:v>15</c:v>
                </c:pt>
                <c:pt idx="31">
                  <c:v>15.5</c:v>
                </c:pt>
                <c:pt idx="32">
                  <c:v>16</c:v>
                </c:pt>
                <c:pt idx="33">
                  <c:v>16.5</c:v>
                </c:pt>
                <c:pt idx="34">
                  <c:v>17</c:v>
                </c:pt>
                <c:pt idx="35">
                  <c:v>17.5</c:v>
                </c:pt>
                <c:pt idx="36">
                  <c:v>18</c:v>
                </c:pt>
                <c:pt idx="37">
                  <c:v>18.5</c:v>
                </c:pt>
                <c:pt idx="38">
                  <c:v>19</c:v>
                </c:pt>
                <c:pt idx="39">
                  <c:v>19.5</c:v>
                </c:pt>
                <c:pt idx="40">
                  <c:v>20</c:v>
                </c:pt>
              </c:numCache>
            </c:numRef>
          </c:cat>
          <c:val>
            <c:numRef>
              <c:f>'Total market'!$N$3:$N$43</c:f>
              <c:numCache>
                <c:formatCode>0</c:formatCode>
                <c:ptCount val="41"/>
                <c:pt idx="0">
                  <c:v>776</c:v>
                </c:pt>
                <c:pt idx="1">
                  <c:v>1591.6863144148938</c:v>
                </c:pt>
                <c:pt idx="2">
                  <c:v>3159.0559916783918</c:v>
                </c:pt>
                <c:pt idx="3">
                  <c:v>5768.6081293791822</c:v>
                </c:pt>
                <c:pt idx="4">
                  <c:v>9695.7342782988126</c:v>
                </c:pt>
                <c:pt idx="5">
                  <c:v>15257.32204294049</c:v>
                </c:pt>
                <c:pt idx="6">
                  <c:v>22874.519304438312</c:v>
                </c:pt>
                <c:pt idx="7">
                  <c:v>33086.585269610434</c:v>
                </c:pt>
                <c:pt idx="8">
                  <c:v>46417.321702066663</c:v>
                </c:pt>
                <c:pt idx="9">
                  <c:v>63011.420270322807</c:v>
                </c:pt>
                <c:pt idx="10">
                  <c:v>82211.369502049289</c:v>
                </c:pt>
                <c:pt idx="11">
                  <c:v>102562.07497134525</c:v>
                </c:pt>
                <c:pt idx="12">
                  <c:v>122491.5300738192</c:v>
                </c:pt>
                <c:pt idx="13">
                  <c:v>141059.97177259385</c:v>
                </c:pt>
                <c:pt idx="14">
                  <c:v>158007.16811892917</c:v>
                </c:pt>
                <c:pt idx="15">
                  <c:v>173366.64743263283</c:v>
                </c:pt>
                <c:pt idx="16">
                  <c:v>187241.57401056003</c:v>
                </c:pt>
                <c:pt idx="17">
                  <c:v>199752.10245839972</c:v>
                </c:pt>
                <c:pt idx="18">
                  <c:v>211021.57695468751</c:v>
                </c:pt>
                <c:pt idx="19">
                  <c:v>221169.76078560523</c:v>
                </c:pt>
                <c:pt idx="20">
                  <c:v>230309.31323876814</c:v>
                </c:pt>
                <c:pt idx="21">
                  <c:v>238544.15630282974</c:v>
                </c:pt>
                <c:pt idx="22">
                  <c:v>245968.94496141945</c:v>
                </c:pt>
                <c:pt idx="23">
                  <c:v>252669.1718335108</c:v>
                </c:pt>
                <c:pt idx="24">
                  <c:v>258721.62261278782</c:v>
                </c:pt>
                <c:pt idx="25">
                  <c:v>264195.00995864091</c:v>
                </c:pt>
                <c:pt idx="26">
                  <c:v>269150.68125708791</c:v>
                </c:pt>
                <c:pt idx="27">
                  <c:v>273643.33750242833</c:v>
                </c:pt>
                <c:pt idx="28">
                  <c:v>277721.72658894153</c:v>
                </c:pt>
                <c:pt idx="29">
                  <c:v>281429.29058106983</c:v>
                </c:pt>
                <c:pt idx="30">
                  <c:v>284804.75673339877</c:v>
                </c:pt>
                <c:pt idx="31">
                  <c:v>287882.66845290165</c:v>
                </c:pt>
                <c:pt idx="32">
                  <c:v>290693.85647840681</c:v>
                </c:pt>
                <c:pt idx="33">
                  <c:v>293265.85319144314</c:v>
                </c:pt>
                <c:pt idx="34">
                  <c:v>295623.25469519425</c:v>
                </c:pt>
                <c:pt idx="35">
                  <c:v>297788.03637982177</c:v>
                </c:pt>
                <c:pt idx="36">
                  <c:v>299779.82824999857</c:v>
                </c:pt>
                <c:pt idx="37">
                  <c:v>301616.15636504733</c:v>
                </c:pt>
                <c:pt idx="38">
                  <c:v>303312.65636821825</c:v>
                </c:pt>
                <c:pt idx="39">
                  <c:v>304883.26433383639</c:v>
                </c:pt>
                <c:pt idx="40">
                  <c:v>306340.38916653756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64B-4613-8E9A-E577206EC0B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4400479"/>
        <c:axId val="1940320495"/>
      </c:lineChart>
      <c:catAx>
        <c:axId val="141440047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940320495"/>
        <c:crosses val="autoZero"/>
        <c:auto val="1"/>
        <c:lblAlgn val="ctr"/>
        <c:lblOffset val="100"/>
        <c:noMultiLvlLbl val="0"/>
      </c:catAx>
      <c:valAx>
        <c:axId val="1940320495"/>
        <c:scaling>
          <c:orientation val="minMax"/>
          <c:max val="1000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41440047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1.054868141482314E-2"/>
          <c:y val="0.81695740663995953"/>
          <c:w val="0.98945131858517688"/>
          <c:h val="0.1549724179214440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areaChart>
        <c:grouping val="stacked"/>
        <c:varyColors val="0"/>
        <c:ser>
          <c:idx val="1"/>
          <c:order val="0"/>
          <c:tx>
            <c:strRef>
              <c:f>'Medium - Early adopters'!$M$2</c:f>
              <c:strCache>
                <c:ptCount val="1"/>
                <c:pt idx="0">
                  <c:v>Installed base new tech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val>
            <c:numRef>
              <c:f>'Medium - Early adopters'!$M$3:$M$43</c:f>
              <c:numCache>
                <c:formatCode>0</c:formatCode>
                <c:ptCount val="41"/>
                <c:pt idx="0">
                  <c:v>54</c:v>
                </c:pt>
                <c:pt idx="1">
                  <c:v>120.31011281840918</c:v>
                </c:pt>
                <c:pt idx="2">
                  <c:v>241.50464852548222</c:v>
                </c:pt>
                <c:pt idx="3">
                  <c:v>424.9398219689794</c:v>
                </c:pt>
                <c:pt idx="4">
                  <c:v>664.29552982415066</c:v>
                </c:pt>
                <c:pt idx="5">
                  <c:v>946.05034857929832</c:v>
                </c:pt>
                <c:pt idx="6">
                  <c:v>1256.0729440096864</c:v>
                </c:pt>
                <c:pt idx="7">
                  <c:v>1583.1027515723085</c:v>
                </c:pt>
                <c:pt idx="8">
                  <c:v>1920.0755315085194</c:v>
                </c:pt>
                <c:pt idx="9">
                  <c:v>2264.6765043390014</c:v>
                </c:pt>
                <c:pt idx="10">
                  <c:v>2619.9959475722922</c:v>
                </c:pt>
                <c:pt idx="11">
                  <c:v>2995.7995864609265</c:v>
                </c:pt>
                <c:pt idx="12">
                  <c:v>3410.7185533475558</c:v>
                </c:pt>
                <c:pt idx="13">
                  <c:v>3895.3398232837199</c:v>
                </c:pt>
                <c:pt idx="14">
                  <c:v>4495.1843215240451</c:v>
                </c:pt>
                <c:pt idx="15">
                  <c:v>5269.8930540628708</c:v>
                </c:pt>
                <c:pt idx="16">
                  <c:v>6280.4764110860242</c:v>
                </c:pt>
                <c:pt idx="17">
                  <c:v>7557.1084266546868</c:v>
                </c:pt>
                <c:pt idx="18">
                  <c:v>9061.4349350125631</c:v>
                </c:pt>
                <c:pt idx="19">
                  <c:v>10685.413901248859</c:v>
                </c:pt>
                <c:pt idx="20">
                  <c:v>12299.937688411377</c:v>
                </c:pt>
                <c:pt idx="21">
                  <c:v>13806.536574555677</c:v>
                </c:pt>
                <c:pt idx="22">
                  <c:v>15154.867055916162</c:v>
                </c:pt>
                <c:pt idx="23">
                  <c:v>16333.194041746312</c:v>
                </c:pt>
                <c:pt idx="24">
                  <c:v>17351.466737241652</c:v>
                </c:pt>
                <c:pt idx="25">
                  <c:v>18227.980429223444</c:v>
                </c:pt>
                <c:pt idx="26">
                  <c:v>18982.11678735583</c:v>
                </c:pt>
                <c:pt idx="27">
                  <c:v>19631.548784565581</c:v>
                </c:pt>
                <c:pt idx="28">
                  <c:v>20191.614005610383</c:v>
                </c:pt>
                <c:pt idx="29">
                  <c:v>20675.419222205124</c:v>
                </c:pt>
                <c:pt idx="30">
                  <c:v>21094.106788966103</c:v>
                </c:pt>
                <c:pt idx="31">
                  <c:v>21457.127988597444</c:v>
                </c:pt>
                <c:pt idx="32">
                  <c:v>21772.491882225218</c:v>
                </c:pt>
                <c:pt idx="33">
                  <c:v>22046.984383077586</c:v>
                </c:pt>
                <c:pt idx="34">
                  <c:v>22286.357828491291</c:v>
                </c:pt>
                <c:pt idx="35">
                  <c:v>22495.493170092108</c:v>
                </c:pt>
                <c:pt idx="36">
                  <c:v>22678.53764281956</c:v>
                </c:pt>
                <c:pt idx="37">
                  <c:v>22839.02096989104</c:v>
                </c:pt>
                <c:pt idx="38">
                  <c:v>22979.953068719602</c:v>
                </c:pt>
                <c:pt idx="39">
                  <c:v>23103.905986993886</c:v>
                </c:pt>
                <c:pt idx="40">
                  <c:v>23213.08250166064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1B8-4290-8177-D95F7978F242}"/>
            </c:ext>
          </c:extLst>
        </c:ser>
        <c:ser>
          <c:idx val="0"/>
          <c:order val="1"/>
          <c:tx>
            <c:strRef>
              <c:f>'Medium - Early adopters'!$L$2</c:f>
              <c:strCache>
                <c:ptCount val="1"/>
                <c:pt idx="0">
                  <c:v>Installed base legacy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  <a:ln>
              <a:noFill/>
            </a:ln>
            <a:effectLst/>
          </c:spPr>
          <c:val>
            <c:numRef>
              <c:f>'Medium - Early adopters'!$L$3:$L$43</c:f>
              <c:numCache>
                <c:formatCode>0</c:formatCode>
                <c:ptCount val="41"/>
                <c:pt idx="0">
                  <c:v>26946</c:v>
                </c:pt>
                <c:pt idx="1">
                  <c:v>26879.689887181587</c:v>
                </c:pt>
                <c:pt idx="2">
                  <c:v>26758.495351474514</c:v>
                </c:pt>
                <c:pt idx="3">
                  <c:v>26575.060178031017</c:v>
                </c:pt>
                <c:pt idx="4">
                  <c:v>26335.704470175846</c:v>
                </c:pt>
                <c:pt idx="5">
                  <c:v>26053.949651420699</c:v>
                </c:pt>
                <c:pt idx="6">
                  <c:v>25743.927055990309</c:v>
                </c:pt>
                <c:pt idx="7">
                  <c:v>25416.897248427689</c:v>
                </c:pt>
                <c:pt idx="8">
                  <c:v>25079.924468491477</c:v>
                </c:pt>
                <c:pt idx="9">
                  <c:v>24735.323495660996</c:v>
                </c:pt>
                <c:pt idx="10">
                  <c:v>24380.004052427703</c:v>
                </c:pt>
                <c:pt idx="11">
                  <c:v>24004.200413539067</c:v>
                </c:pt>
                <c:pt idx="12">
                  <c:v>23589.28144665244</c:v>
                </c:pt>
                <c:pt idx="13">
                  <c:v>23104.660176716276</c:v>
                </c:pt>
                <c:pt idx="14">
                  <c:v>22504.815678475952</c:v>
                </c:pt>
                <c:pt idx="15">
                  <c:v>21730.106945937128</c:v>
                </c:pt>
                <c:pt idx="16">
                  <c:v>20719.523588913973</c:v>
                </c:pt>
                <c:pt idx="17">
                  <c:v>19442.89157334531</c:v>
                </c:pt>
                <c:pt idx="18">
                  <c:v>17938.565064987433</c:v>
                </c:pt>
                <c:pt idx="19">
                  <c:v>16314.586098751137</c:v>
                </c:pt>
                <c:pt idx="20">
                  <c:v>14700.062311588619</c:v>
                </c:pt>
                <c:pt idx="21">
                  <c:v>13193.463425444319</c:v>
                </c:pt>
                <c:pt idx="22">
                  <c:v>11845.132944083834</c:v>
                </c:pt>
                <c:pt idx="23">
                  <c:v>10666.805958253684</c:v>
                </c:pt>
                <c:pt idx="24">
                  <c:v>9648.5332627583448</c:v>
                </c:pt>
                <c:pt idx="25">
                  <c:v>8772.0195707765524</c:v>
                </c:pt>
                <c:pt idx="26">
                  <c:v>8017.8832126441685</c:v>
                </c:pt>
                <c:pt idx="27">
                  <c:v>7368.4512154344166</c:v>
                </c:pt>
                <c:pt idx="28">
                  <c:v>6808.3859943896159</c:v>
                </c:pt>
                <c:pt idx="29">
                  <c:v>6324.5807777948721</c:v>
                </c:pt>
                <c:pt idx="30">
                  <c:v>5905.8932110338928</c:v>
                </c:pt>
                <c:pt idx="31">
                  <c:v>5542.8720114025518</c:v>
                </c:pt>
                <c:pt idx="32">
                  <c:v>5227.5081177747761</c:v>
                </c:pt>
                <c:pt idx="33">
                  <c:v>4953.0156169224074</c:v>
                </c:pt>
                <c:pt idx="34">
                  <c:v>4713.6421715087045</c:v>
                </c:pt>
                <c:pt idx="35">
                  <c:v>4504.5068299078875</c:v>
                </c:pt>
                <c:pt idx="36">
                  <c:v>4321.462357180435</c:v>
                </c:pt>
                <c:pt idx="37">
                  <c:v>4160.9790301089552</c:v>
                </c:pt>
                <c:pt idx="38">
                  <c:v>4020.0469312803948</c:v>
                </c:pt>
                <c:pt idx="39">
                  <c:v>3896.0940130061081</c:v>
                </c:pt>
                <c:pt idx="40">
                  <c:v>3786.9174983393555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1B8-4290-8177-D95F7978F24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19931519"/>
        <c:axId val="1802005663"/>
      </c:areaChart>
      <c:catAx>
        <c:axId val="151993151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802005663"/>
        <c:crosses val="autoZero"/>
        <c:auto val="1"/>
        <c:lblAlgn val="ctr"/>
        <c:lblOffset val="100"/>
        <c:noMultiLvlLbl val="0"/>
      </c:catAx>
      <c:valAx>
        <c:axId val="180200566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519931519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zero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/>
              <a:t>Market share (new sales)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'Low - Early adopters'!$P$2</c:f>
              <c:strCache>
                <c:ptCount val="1"/>
                <c:pt idx="0">
                  <c:v>Mkt share legacy tech</c:v>
                </c:pt>
              </c:strCache>
            </c:strRef>
          </c:tx>
          <c:spPr>
            <a:ln w="28575" cap="rnd">
              <a:solidFill>
                <a:schemeClr val="bg1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'Low - Early adopters'!$P$3:$P$43</c:f>
              <c:numCache>
                <c:formatCode>0%</c:formatCode>
                <c:ptCount val="41"/>
                <c:pt idx="0">
                  <c:v>0.97978292074582662</c:v>
                </c:pt>
                <c:pt idx="1">
                  <c:v>0.95775955926201417</c:v>
                </c:pt>
                <c:pt idx="2">
                  <c:v>0.92551654683448514</c:v>
                </c:pt>
                <c:pt idx="3">
                  <c:v>0.88338139999931409</c:v>
                </c:pt>
                <c:pt idx="4">
                  <c:v>0.83020367463558831</c:v>
                </c:pt>
                <c:pt idx="5">
                  <c:v>0.762919559869633</c:v>
                </c:pt>
                <c:pt idx="6">
                  <c:v>0.67788474182134639</c:v>
                </c:pt>
                <c:pt idx="7">
                  <c:v>0.57468437861314869</c:v>
                </c:pt>
                <c:pt idx="8">
                  <c:v>0.46230581966810613</c:v>
                </c:pt>
                <c:pt idx="9">
                  <c:v>0.36064730006426937</c:v>
                </c:pt>
                <c:pt idx="10">
                  <c:v>0.28801271486865226</c:v>
                </c:pt>
                <c:pt idx="11">
                  <c:v>0.24620274984081225</c:v>
                </c:pt>
                <c:pt idx="12">
                  <c:v>0.22345322848854901</c:v>
                </c:pt>
                <c:pt idx="13">
                  <c:v>0.20839211067812069</c:v>
                </c:pt>
                <c:pt idx="14">
                  <c:v>0.19632261860229586</c:v>
                </c:pt>
                <c:pt idx="15">
                  <c:v>0.18607551091863203</c:v>
                </c:pt>
                <c:pt idx="16">
                  <c:v>0.17721267540749111</c:v>
                </c:pt>
                <c:pt idx="17">
                  <c:v>0.16945455299724824</c:v>
                </c:pt>
                <c:pt idx="18">
                  <c:v>0.16260390203764941</c:v>
                </c:pt>
                <c:pt idx="19">
                  <c:v>0.15651577182219792</c:v>
                </c:pt>
                <c:pt idx="20">
                  <c:v>0.15107987665306538</c:v>
                </c:pt>
                <c:pt idx="21">
                  <c:v>0.14620970324141067</c:v>
                </c:pt>
                <c:pt idx="22">
                  <c:v>0.14183554152839747</c:v>
                </c:pt>
                <c:pt idx="23">
                  <c:v>0.1378998962308228</c:v>
                </c:pt>
                <c:pt idx="24">
                  <c:v>0.13435439169168842</c:v>
                </c:pt>
                <c:pt idx="25">
                  <c:v>0.13115763907336206</c:v>
                </c:pt>
                <c:pt idx="26">
                  <c:v>0.12827373750604765</c:v>
                </c:pt>
                <c:pt idx="27">
                  <c:v>0.1256712004170166</c:v>
                </c:pt>
                <c:pt idx="28">
                  <c:v>0.1233221712873712</c:v>
                </c:pt>
                <c:pt idx="29">
                  <c:v>0.12120183895903612</c:v>
                </c:pt>
                <c:pt idx="30">
                  <c:v>0.11928799214172089</c:v>
                </c:pt>
                <c:pt idx="31">
                  <c:v>0.11756067215393867</c:v>
                </c:pt>
                <c:pt idx="32">
                  <c:v>0.11600189585849802</c:v>
                </c:pt>
                <c:pt idx="33">
                  <c:v>0.11459542947549871</c:v>
                </c:pt>
                <c:pt idx="34">
                  <c:v>0.11332659989220197</c:v>
                </c:pt>
                <c:pt idx="35">
                  <c:v>0.11218213415243651</c:v>
                </c:pt>
                <c:pt idx="36">
                  <c:v>0.11115002059914539</c:v>
                </c:pt>
                <c:pt idx="37">
                  <c:v>0.11021938706414361</c:v>
                </c:pt>
                <c:pt idx="38">
                  <c:v>0.10938039282155755</c:v>
                </c:pt>
                <c:pt idx="39">
                  <c:v>0.10862413193213261</c:v>
                </c:pt>
                <c:pt idx="40">
                  <c:v>0.10794254623293995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6C0-4534-80B5-51E8FF482CC5}"/>
            </c:ext>
          </c:extLst>
        </c:ser>
        <c:ser>
          <c:idx val="1"/>
          <c:order val="1"/>
          <c:tx>
            <c:strRef>
              <c:f>'Low - Early adopters'!$Q$2</c:f>
              <c:strCache>
                <c:ptCount val="1"/>
                <c:pt idx="0">
                  <c:v>Mkt share new tech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'Low - Early adopters'!$Q$3:$Q$43</c:f>
              <c:numCache>
                <c:formatCode>0%</c:formatCode>
                <c:ptCount val="41"/>
                <c:pt idx="0">
                  <c:v>2.0217079254173334E-2</c:v>
                </c:pt>
                <c:pt idx="1">
                  <c:v>4.2240440737985815E-2</c:v>
                </c:pt>
                <c:pt idx="2">
                  <c:v>7.4483453165514898E-2</c:v>
                </c:pt>
                <c:pt idx="3">
                  <c:v>0.11661860000068598</c:v>
                </c:pt>
                <c:pt idx="4">
                  <c:v>0.16979632536441175</c:v>
                </c:pt>
                <c:pt idx="5">
                  <c:v>0.237080440130367</c:v>
                </c:pt>
                <c:pt idx="6">
                  <c:v>0.32211525817865355</c:v>
                </c:pt>
                <c:pt idx="7">
                  <c:v>0.42531562138685125</c:v>
                </c:pt>
                <c:pt idx="8">
                  <c:v>0.53769418033189376</c:v>
                </c:pt>
                <c:pt idx="9">
                  <c:v>0.63935269993573063</c:v>
                </c:pt>
                <c:pt idx="10">
                  <c:v>0.71198728513134779</c:v>
                </c:pt>
                <c:pt idx="11">
                  <c:v>0.75379725015918775</c:v>
                </c:pt>
                <c:pt idx="12">
                  <c:v>0.77654677151145102</c:v>
                </c:pt>
                <c:pt idx="13">
                  <c:v>0.7916078893218792</c:v>
                </c:pt>
                <c:pt idx="14">
                  <c:v>0.80367738139770417</c:v>
                </c:pt>
                <c:pt idx="15">
                  <c:v>0.81392448908136794</c:v>
                </c:pt>
                <c:pt idx="16">
                  <c:v>0.82278732459250881</c:v>
                </c:pt>
                <c:pt idx="17">
                  <c:v>0.83054544700275179</c:v>
                </c:pt>
                <c:pt idx="18">
                  <c:v>0.83739609796235059</c:v>
                </c:pt>
                <c:pt idx="19">
                  <c:v>0.843484228177802</c:v>
                </c:pt>
                <c:pt idx="20">
                  <c:v>0.84892012334693456</c:v>
                </c:pt>
                <c:pt idx="21">
                  <c:v>0.85379029675858931</c:v>
                </c:pt>
                <c:pt idx="22">
                  <c:v>0.85816445847160261</c:v>
                </c:pt>
                <c:pt idx="23">
                  <c:v>0.86210010376917723</c:v>
                </c:pt>
                <c:pt idx="24">
                  <c:v>0.8656456083083115</c:v>
                </c:pt>
                <c:pt idx="25">
                  <c:v>0.86884236092663791</c:v>
                </c:pt>
                <c:pt idx="26">
                  <c:v>0.87172626249395235</c:v>
                </c:pt>
                <c:pt idx="27">
                  <c:v>0.87432879958298337</c:v>
                </c:pt>
                <c:pt idx="28">
                  <c:v>0.87667782871262878</c:v>
                </c:pt>
                <c:pt idx="29">
                  <c:v>0.87879816104096387</c:v>
                </c:pt>
                <c:pt idx="30">
                  <c:v>0.88071200785827908</c:v>
                </c:pt>
                <c:pt idx="31">
                  <c:v>0.88243932784606138</c:v>
                </c:pt>
                <c:pt idx="32">
                  <c:v>0.88399810414150193</c:v>
                </c:pt>
                <c:pt idx="33">
                  <c:v>0.88540457052450139</c:v>
                </c:pt>
                <c:pt idx="34">
                  <c:v>0.88667340010779794</c:v>
                </c:pt>
                <c:pt idx="35">
                  <c:v>0.8878178658475635</c:v>
                </c:pt>
                <c:pt idx="36">
                  <c:v>0.88884997940085453</c:v>
                </c:pt>
                <c:pt idx="37">
                  <c:v>0.88978061293585631</c:v>
                </c:pt>
                <c:pt idx="38">
                  <c:v>0.89061960717844246</c:v>
                </c:pt>
                <c:pt idx="39">
                  <c:v>0.89137586806786739</c:v>
                </c:pt>
                <c:pt idx="40">
                  <c:v>0.89205745376706003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6C0-4534-80B5-51E8FF482CC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004311327"/>
        <c:axId val="1802006159"/>
      </c:lineChart>
      <c:catAx>
        <c:axId val="2004311327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802006159"/>
        <c:crosses val="autoZero"/>
        <c:auto val="1"/>
        <c:lblAlgn val="ctr"/>
        <c:lblOffset val="100"/>
        <c:noMultiLvlLbl val="0"/>
      </c:catAx>
      <c:valAx>
        <c:axId val="1802006159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00431132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areaChart>
        <c:grouping val="stacked"/>
        <c:varyColors val="0"/>
        <c:ser>
          <c:idx val="1"/>
          <c:order val="0"/>
          <c:tx>
            <c:strRef>
              <c:f>'Low - Early adopters'!$M$2</c:f>
              <c:strCache>
                <c:ptCount val="1"/>
                <c:pt idx="0">
                  <c:v>Installed base new tech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val>
            <c:numRef>
              <c:f>'Low - Early adopters'!$M$3:$M$43</c:f>
              <c:numCache>
                <c:formatCode>0</c:formatCode>
                <c:ptCount val="41"/>
                <c:pt idx="0">
                  <c:v>189</c:v>
                </c:pt>
                <c:pt idx="1">
                  <c:v>490.2649481658915</c:v>
                </c:pt>
                <c:pt idx="2">
                  <c:v>1103.0198709413007</c:v>
                </c:pt>
                <c:pt idx="3">
                  <c:v>2141.7615002512757</c:v>
                </c:pt>
                <c:pt idx="4">
                  <c:v>3695.5333352186472</c:v>
                </c:pt>
                <c:pt idx="5">
                  <c:v>5856.8217322693436</c:v>
                </c:pt>
                <c:pt idx="6">
                  <c:v>8752.5957077781532</c:v>
                </c:pt>
                <c:pt idx="7">
                  <c:v>12547.872541046459</c:v>
                </c:pt>
                <c:pt idx="8">
                  <c:v>17385.651935048383</c:v>
                </c:pt>
                <c:pt idx="9">
                  <c:v>23235.280353653608</c:v>
                </c:pt>
                <c:pt idx="10">
                  <c:v>29742.401566951372</c:v>
                </c:pt>
                <c:pt idx="11">
                  <c:v>36311.971020594545</c:v>
                </c:pt>
                <c:pt idx="12">
                  <c:v>42423.298116498067</c:v>
                </c:pt>
                <c:pt idx="13">
                  <c:v>47841.363179981519</c:v>
                </c:pt>
                <c:pt idx="14">
                  <c:v>52560.340093145329</c:v>
                </c:pt>
                <c:pt idx="15">
                  <c:v>56653.095271709433</c:v>
                </c:pt>
                <c:pt idx="16">
                  <c:v>60199.079837343401</c:v>
                </c:pt>
                <c:pt idx="17">
                  <c:v>63271.08624625692</c:v>
                </c:pt>
                <c:pt idx="18">
                  <c:v>65933.791482969958</c:v>
                </c:pt>
                <c:pt idx="19">
                  <c:v>68243.815943502588</c:v>
                </c:pt>
                <c:pt idx="20">
                  <c:v>70250.268576880044</c:v>
                </c:pt>
                <c:pt idx="21">
                  <c:v>71995.488115775966</c:v>
                </c:pt>
                <c:pt idx="22">
                  <c:v>73515.834728160349</c:v>
                </c:pt>
                <c:pt idx="23">
                  <c:v>74842.45838270642</c:v>
                </c:pt>
                <c:pt idx="24">
                  <c:v>76002.008631815566</c:v>
                </c:pt>
                <c:pt idx="25">
                  <c:v>77017.271368646543</c:v>
                </c:pt>
                <c:pt idx="26">
                  <c:v>77907.729422957666</c:v>
                </c:pt>
                <c:pt idx="27">
                  <c:v>78690.04983993381</c:v>
                </c:pt>
                <c:pt idx="28">
                  <c:v>79378.503641048985</c:v>
                </c:pt>
                <c:pt idx="29">
                  <c:v>79985.325096200511</c:v>
                </c:pt>
                <c:pt idx="30">
                  <c:v>80521.017792580358</c:v>
                </c:pt>
                <c:pt idx="31">
                  <c:v>80994.61450883509</c:v>
                </c:pt>
                <c:pt idx="32">
                  <c:v>81413.897354043176</c:v>
                </c:pt>
                <c:pt idx="33">
                  <c:v>81785.583964325706</c:v>
                </c:pt>
                <c:pt idx="34">
                  <c:v>82115.484855617644</c:v>
                </c:pt>
                <c:pt idx="35">
                  <c:v>82408.636360167264</c:v>
                </c:pt>
                <c:pt idx="36">
                  <c:v>82669.412953592066</c:v>
                </c:pt>
                <c:pt idx="37">
                  <c:v>82901.622221055077</c:v>
                </c:pt>
                <c:pt idx="38">
                  <c:v>83108.585218797161</c:v>
                </c:pt>
                <c:pt idx="39">
                  <c:v>83293.204559221151</c:v>
                </c:pt>
                <c:pt idx="40">
                  <c:v>83458.022179529798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DE8-4B9E-936D-8238BA3F6B95}"/>
            </c:ext>
          </c:extLst>
        </c:ser>
        <c:ser>
          <c:idx val="0"/>
          <c:order val="1"/>
          <c:tx>
            <c:strRef>
              <c:f>'Low - Early adopters'!$L$2</c:f>
              <c:strCache>
                <c:ptCount val="1"/>
                <c:pt idx="0">
                  <c:v>Installed base legacy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  <a:ln>
              <a:noFill/>
            </a:ln>
            <a:effectLst/>
          </c:spPr>
          <c:val>
            <c:numRef>
              <c:f>'Low - Early adopters'!$L$3:$L$43</c:f>
              <c:numCache>
                <c:formatCode>0</c:formatCode>
                <c:ptCount val="41"/>
                <c:pt idx="0">
                  <c:v>94311</c:v>
                </c:pt>
                <c:pt idx="1">
                  <c:v>94009.735051834112</c:v>
                </c:pt>
                <c:pt idx="2">
                  <c:v>93396.980129058706</c:v>
                </c:pt>
                <c:pt idx="3">
                  <c:v>92358.238499748739</c:v>
                </c:pt>
                <c:pt idx="4">
                  <c:v>90804.466664781372</c:v>
                </c:pt>
                <c:pt idx="5">
                  <c:v>88643.178267730676</c:v>
                </c:pt>
                <c:pt idx="6">
                  <c:v>85747.404292221865</c:v>
                </c:pt>
                <c:pt idx="7">
                  <c:v>81952.127458953561</c:v>
                </c:pt>
                <c:pt idx="8">
                  <c:v>77114.348064951642</c:v>
                </c:pt>
                <c:pt idx="9">
                  <c:v>71264.719646346406</c:v>
                </c:pt>
                <c:pt idx="10">
                  <c:v>64757.598433048639</c:v>
                </c:pt>
                <c:pt idx="11">
                  <c:v>58188.02897940547</c:v>
                </c:pt>
                <c:pt idx="12">
                  <c:v>52076.701883501941</c:v>
                </c:pt>
                <c:pt idx="13">
                  <c:v>46658.636820018481</c:v>
                </c:pt>
                <c:pt idx="14">
                  <c:v>41939.659906854671</c:v>
                </c:pt>
                <c:pt idx="15">
                  <c:v>37846.904728290574</c:v>
                </c:pt>
                <c:pt idx="16">
                  <c:v>34300.920162656599</c:v>
                </c:pt>
                <c:pt idx="17">
                  <c:v>31228.913753743076</c:v>
                </c:pt>
                <c:pt idx="18">
                  <c:v>28566.208517030031</c:v>
                </c:pt>
                <c:pt idx="19">
                  <c:v>26256.184056497405</c:v>
                </c:pt>
                <c:pt idx="20">
                  <c:v>24249.731423119956</c:v>
                </c:pt>
                <c:pt idx="21">
                  <c:v>22504.511884224034</c:v>
                </c:pt>
                <c:pt idx="22">
                  <c:v>20984.165271839658</c:v>
                </c:pt>
                <c:pt idx="23">
                  <c:v>19657.541617293591</c:v>
                </c:pt>
                <c:pt idx="24">
                  <c:v>18497.991368184445</c:v>
                </c:pt>
                <c:pt idx="25">
                  <c:v>17482.728631353464</c:v>
                </c:pt>
                <c:pt idx="26">
                  <c:v>16592.270577042331</c:v>
                </c:pt>
                <c:pt idx="27">
                  <c:v>15809.950160066186</c:v>
                </c:pt>
                <c:pt idx="28">
                  <c:v>15121.496358951015</c:v>
                </c:pt>
                <c:pt idx="29">
                  <c:v>14514.674903799489</c:v>
                </c:pt>
                <c:pt idx="30">
                  <c:v>13978.982207419638</c:v>
                </c:pt>
                <c:pt idx="31">
                  <c:v>13505.385491164912</c:v>
                </c:pt>
                <c:pt idx="32">
                  <c:v>13086.102645956813</c:v>
                </c:pt>
                <c:pt idx="33">
                  <c:v>12714.416035674281</c:v>
                </c:pt>
                <c:pt idx="34">
                  <c:v>12384.515144382342</c:v>
                </c:pt>
                <c:pt idx="35">
                  <c:v>12091.363639832722</c:v>
                </c:pt>
                <c:pt idx="36">
                  <c:v>11830.587046407913</c:v>
                </c:pt>
                <c:pt idx="37">
                  <c:v>11598.377778944894</c:v>
                </c:pt>
                <c:pt idx="38">
                  <c:v>11391.414781202813</c:v>
                </c:pt>
                <c:pt idx="39">
                  <c:v>11206.795440778827</c:v>
                </c:pt>
                <c:pt idx="40">
                  <c:v>11041.977820470176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DE8-4B9E-936D-8238BA3F6B9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19931519"/>
        <c:axId val="1802005663"/>
      </c:areaChart>
      <c:catAx>
        <c:axId val="151993151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802005663"/>
        <c:crosses val="autoZero"/>
        <c:auto val="1"/>
        <c:lblAlgn val="ctr"/>
        <c:lblOffset val="100"/>
        <c:noMultiLvlLbl val="0"/>
      </c:catAx>
      <c:valAx>
        <c:axId val="180200566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519931519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zero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/>
              <a:t>Market share (new sales)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'High - Early majority'!$P$2</c:f>
              <c:strCache>
                <c:ptCount val="1"/>
                <c:pt idx="0">
                  <c:v>Mkt share legacy tech</c:v>
                </c:pt>
              </c:strCache>
            </c:strRef>
          </c:tx>
          <c:spPr>
            <a:ln w="28575" cap="rnd">
              <a:solidFill>
                <a:schemeClr val="bg1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'High - Early majority'!$P$3:$P$43</c:f>
              <c:numCache>
                <c:formatCode>0%</c:formatCode>
                <c:ptCount val="41"/>
                <c:pt idx="0">
                  <c:v>0.98090493789832744</c:v>
                </c:pt>
                <c:pt idx="1">
                  <c:v>0.96284029769375712</c:v>
                </c:pt>
                <c:pt idx="2">
                  <c:v>0.9407438883352448</c:v>
                </c:pt>
                <c:pt idx="3">
                  <c:v>0.91823284897429691</c:v>
                </c:pt>
                <c:pt idx="4">
                  <c:v>0.89741263261771675</c:v>
                </c:pt>
                <c:pt idx="5">
                  <c:v>0.87896329013985364</c:v>
                </c:pt>
                <c:pt idx="6">
                  <c:v>0.86285373896826933</c:v>
                </c:pt>
                <c:pt idx="7">
                  <c:v>0.8487948651924726</c:v>
                </c:pt>
                <c:pt idx="8">
                  <c:v>0.83643051514438882</c:v>
                </c:pt>
                <c:pt idx="9">
                  <c:v>0.82539654117783556</c:v>
                </c:pt>
                <c:pt idx="10">
                  <c:v>0.81532426147991954</c:v>
                </c:pt>
                <c:pt idx="11">
                  <c:v>0.80582221069648174</c:v>
                </c:pt>
                <c:pt idx="12">
                  <c:v>0.7964517652340245</c:v>
                </c:pt>
                <c:pt idx="13">
                  <c:v>0.78670604039470571</c:v>
                </c:pt>
                <c:pt idx="14">
                  <c:v>0.77599870922586967</c:v>
                </c:pt>
                <c:pt idx="15">
                  <c:v>0.76366626571115148</c:v>
                </c:pt>
                <c:pt idx="16">
                  <c:v>0.74898428514262061</c:v>
                </c:pt>
                <c:pt idx="17">
                  <c:v>0.73119818592749697</c:v>
                </c:pt>
                <c:pt idx="18">
                  <c:v>0.70957308263362229</c:v>
                </c:pt>
                <c:pt idx="19">
                  <c:v>0.68347291435804569</c:v>
                </c:pt>
                <c:pt idx="20">
                  <c:v>0.65248017266053837</c:v>
                </c:pt>
                <c:pt idx="21">
                  <c:v>0.61655673165485247</c:v>
                </c:pt>
                <c:pt idx="22">
                  <c:v>0.57621808544058228</c:v>
                </c:pt>
                <c:pt idx="23">
                  <c:v>0.53265309994972299</c:v>
                </c:pt>
                <c:pt idx="24">
                  <c:v>0.48769588066780645</c:v>
                </c:pt>
                <c:pt idx="25">
                  <c:v>0.44358663798451875</c:v>
                </c:pt>
                <c:pt idx="26">
                  <c:v>0.40255762889060054</c:v>
                </c:pt>
                <c:pt idx="27">
                  <c:v>0.36638988609888012</c:v>
                </c:pt>
                <c:pt idx="28">
                  <c:v>0.33611132260268023</c:v>
                </c:pt>
                <c:pt idx="29">
                  <c:v>0.31192114170272239</c:v>
                </c:pt>
                <c:pt idx="30">
                  <c:v>0.2933094563103954</c:v>
                </c:pt>
                <c:pt idx="31">
                  <c:v>0.27928649146902995</c:v>
                </c:pt>
                <c:pt idx="32">
                  <c:v>0.26865236618238719</c:v>
                </c:pt>
                <c:pt idx="33">
                  <c:v>0.2602675214820046</c:v>
                </c:pt>
                <c:pt idx="34">
                  <c:v>0.25327258052204948</c:v>
                </c:pt>
                <c:pt idx="35">
                  <c:v>0.24717293728533488</c:v>
                </c:pt>
                <c:pt idx="36">
                  <c:v>0.24174903816030863</c:v>
                </c:pt>
                <c:pt idx="37">
                  <c:v>0.23690039240627145</c:v>
                </c:pt>
                <c:pt idx="38">
                  <c:v>0.23255852940346516</c:v>
                </c:pt>
                <c:pt idx="39">
                  <c:v>0.22866631012676333</c:v>
                </c:pt>
                <c:pt idx="40">
                  <c:v>0.22517449988914173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F2B-4275-91B0-0F73320B3E45}"/>
            </c:ext>
          </c:extLst>
        </c:ser>
        <c:ser>
          <c:idx val="1"/>
          <c:order val="1"/>
          <c:tx>
            <c:strRef>
              <c:f>'High - Early majority'!$Q$2</c:f>
              <c:strCache>
                <c:ptCount val="1"/>
                <c:pt idx="0">
                  <c:v>Mkt share new tech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'High - Early majority'!$Q$3:$Q$43</c:f>
              <c:numCache>
                <c:formatCode>0%</c:formatCode>
                <c:ptCount val="41"/>
                <c:pt idx="0">
                  <c:v>1.9095062101672649E-2</c:v>
                </c:pt>
                <c:pt idx="1">
                  <c:v>3.715970230624286E-2</c:v>
                </c:pt>
                <c:pt idx="2">
                  <c:v>5.9256111664755112E-2</c:v>
                </c:pt>
                <c:pt idx="3">
                  <c:v>8.1767151025703103E-2</c:v>
                </c:pt>
                <c:pt idx="4">
                  <c:v>0.10258736738228329</c:v>
                </c:pt>
                <c:pt idx="5">
                  <c:v>0.12103670986014625</c:v>
                </c:pt>
                <c:pt idx="6">
                  <c:v>0.1371462610317308</c:v>
                </c:pt>
                <c:pt idx="7">
                  <c:v>0.15120513480752742</c:v>
                </c:pt>
                <c:pt idx="8">
                  <c:v>0.16356948485561107</c:v>
                </c:pt>
                <c:pt idx="9">
                  <c:v>0.17460345882216444</c:v>
                </c:pt>
                <c:pt idx="10">
                  <c:v>0.18467573852008037</c:v>
                </c:pt>
                <c:pt idx="11">
                  <c:v>0.19417778930351817</c:v>
                </c:pt>
                <c:pt idx="12">
                  <c:v>0.20354823476597544</c:v>
                </c:pt>
                <c:pt idx="13">
                  <c:v>0.21329395960529435</c:v>
                </c:pt>
                <c:pt idx="14">
                  <c:v>0.22400129077413028</c:v>
                </c:pt>
                <c:pt idx="15">
                  <c:v>0.23633373428884863</c:v>
                </c:pt>
                <c:pt idx="16">
                  <c:v>0.2510157148573795</c:v>
                </c:pt>
                <c:pt idx="17">
                  <c:v>0.26880181407250298</c:v>
                </c:pt>
                <c:pt idx="18">
                  <c:v>0.29042691736637771</c:v>
                </c:pt>
                <c:pt idx="19">
                  <c:v>0.31652708564195436</c:v>
                </c:pt>
                <c:pt idx="20">
                  <c:v>0.34751982733946163</c:v>
                </c:pt>
                <c:pt idx="21">
                  <c:v>0.38344326834514747</c:v>
                </c:pt>
                <c:pt idx="22">
                  <c:v>0.42378191455941766</c:v>
                </c:pt>
                <c:pt idx="23">
                  <c:v>0.46734690005027707</c:v>
                </c:pt>
                <c:pt idx="24">
                  <c:v>0.51230411933219344</c:v>
                </c:pt>
                <c:pt idx="25">
                  <c:v>0.55641336201548131</c:v>
                </c:pt>
                <c:pt idx="26">
                  <c:v>0.59744237110939946</c:v>
                </c:pt>
                <c:pt idx="27">
                  <c:v>0.63361011390111988</c:v>
                </c:pt>
                <c:pt idx="28">
                  <c:v>0.66388867739731972</c:v>
                </c:pt>
                <c:pt idx="29">
                  <c:v>0.68807885829727766</c:v>
                </c:pt>
                <c:pt idx="30">
                  <c:v>0.7066905436896046</c:v>
                </c:pt>
                <c:pt idx="31">
                  <c:v>0.72071350853097005</c:v>
                </c:pt>
                <c:pt idx="32">
                  <c:v>0.7313476338176127</c:v>
                </c:pt>
                <c:pt idx="33">
                  <c:v>0.7397324785179954</c:v>
                </c:pt>
                <c:pt idx="34">
                  <c:v>0.74672741947795063</c:v>
                </c:pt>
                <c:pt idx="35">
                  <c:v>0.75282706271466504</c:v>
                </c:pt>
                <c:pt idx="36">
                  <c:v>0.75825096183969132</c:v>
                </c:pt>
                <c:pt idx="37">
                  <c:v>0.76309960759372841</c:v>
                </c:pt>
                <c:pt idx="38">
                  <c:v>0.76744147059653489</c:v>
                </c:pt>
                <c:pt idx="39">
                  <c:v>0.77133368987323658</c:v>
                </c:pt>
                <c:pt idx="40">
                  <c:v>0.77482550011085816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F2B-4275-91B0-0F73320B3E4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004311327"/>
        <c:axId val="1802006159"/>
      </c:lineChart>
      <c:catAx>
        <c:axId val="2004311327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802006159"/>
        <c:crosses val="autoZero"/>
        <c:auto val="1"/>
        <c:lblAlgn val="ctr"/>
        <c:lblOffset val="100"/>
        <c:noMultiLvlLbl val="0"/>
      </c:catAx>
      <c:valAx>
        <c:axId val="1802006159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00431132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areaChart>
        <c:grouping val="stacked"/>
        <c:varyColors val="0"/>
        <c:ser>
          <c:idx val="1"/>
          <c:order val="0"/>
          <c:tx>
            <c:strRef>
              <c:f>'High - Early majority'!$M$2</c:f>
              <c:strCache>
                <c:ptCount val="1"/>
                <c:pt idx="0">
                  <c:v>Installed base new tech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val>
            <c:numRef>
              <c:f>'High - Early majority'!$M$3:$M$43</c:f>
              <c:numCache>
                <c:formatCode>0</c:formatCode>
                <c:ptCount val="41"/>
                <c:pt idx="0">
                  <c:v>136</c:v>
                </c:pt>
                <c:pt idx="1">
                  <c:v>339.43123900990452</c:v>
                </c:pt>
                <c:pt idx="2">
                  <c:v>722.23122962746129</c:v>
                </c:pt>
                <c:pt idx="3">
                  <c:v>1300.9884932532414</c:v>
                </c:pt>
                <c:pt idx="4">
                  <c:v>2046.344604139791</c:v>
                </c:pt>
                <c:pt idx="5">
                  <c:v>2909.0239702644985</c:v>
                </c:pt>
                <c:pt idx="6">
                  <c:v>3840.2816228039519</c:v>
                </c:pt>
                <c:pt idx="7">
                  <c:v>4800.2728450908571</c:v>
                </c:pt>
                <c:pt idx="8">
                  <c:v>5759.5662014095342</c:v>
                </c:pt>
                <c:pt idx="9">
                  <c:v>6698.1189859446376</c:v>
                </c:pt>
                <c:pt idx="10">
                  <c:v>7603.7293233880828</c:v>
                </c:pt>
                <c:pt idx="11">
                  <c:v>8470.7179801841248</c:v>
                </c:pt>
                <c:pt idx="12">
                  <c:v>9299.0580263637694</c:v>
                </c:pt>
                <c:pt idx="13">
                  <c:v>10093.946865465217</c:v>
                </c:pt>
                <c:pt idx="14">
                  <c:v>10865.704283311807</c:v>
                </c:pt>
                <c:pt idx="15">
                  <c:v>11629.82139394439</c:v>
                </c:pt>
                <c:pt idx="16">
                  <c:v>12406.974088041421</c:v>
                </c:pt>
                <c:pt idx="17">
                  <c:v>13222.840629436989</c:v>
                </c:pt>
                <c:pt idx="18">
                  <c:v>14107.585106748302</c:v>
                </c:pt>
                <c:pt idx="19">
                  <c:v>15094.838029727243</c:v>
                </c:pt>
                <c:pt idx="20">
                  <c:v>16219.913693664234</c:v>
                </c:pt>
                <c:pt idx="21">
                  <c:v>17516.914742612586</c:v>
                </c:pt>
                <c:pt idx="22">
                  <c:v>19014.429555962641</c:v>
                </c:pt>
                <c:pt idx="23">
                  <c:v>20729.909166926249</c:v>
                </c:pt>
                <c:pt idx="24">
                  <c:v>22663.603173312455</c:v>
                </c:pt>
                <c:pt idx="25">
                  <c:v>24793.891638035879</c:v>
                </c:pt>
                <c:pt idx="26">
                  <c:v>27076.279609363828</c:v>
                </c:pt>
                <c:pt idx="27">
                  <c:v>29447.494893927011</c:v>
                </c:pt>
                <c:pt idx="28">
                  <c:v>31834.14364291311</c:v>
                </c:pt>
                <c:pt idx="29">
                  <c:v>34163.443766431417</c:v>
                </c:pt>
                <c:pt idx="30">
                  <c:v>36372.979521043526</c:v>
                </c:pt>
                <c:pt idx="31">
                  <c:v>38417.325574767208</c:v>
                </c:pt>
                <c:pt idx="32">
                  <c:v>40270.784350701491</c:v>
                </c:pt>
                <c:pt idx="33">
                  <c:v>41926.433931758322</c:v>
                </c:pt>
                <c:pt idx="34">
                  <c:v>43392.124488064765</c:v>
                </c:pt>
                <c:pt idx="35">
                  <c:v>44684.558994441046</c:v>
                </c:pt>
                <c:pt idx="36">
                  <c:v>45823.403216718376</c:v>
                </c:pt>
                <c:pt idx="37">
                  <c:v>46827.494099684991</c:v>
                </c:pt>
                <c:pt idx="38">
                  <c:v>47713.567962605484</c:v>
                </c:pt>
                <c:pt idx="39">
                  <c:v>48496.247069248297</c:v>
                </c:pt>
                <c:pt idx="40">
                  <c:v>49188.274741621361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E51-4982-990B-BAC91CDADDF7}"/>
            </c:ext>
          </c:extLst>
        </c:ser>
        <c:ser>
          <c:idx val="0"/>
          <c:order val="1"/>
          <c:tx>
            <c:strRef>
              <c:f>'High - Early majority'!$L$2</c:f>
              <c:strCache>
                <c:ptCount val="1"/>
                <c:pt idx="0">
                  <c:v>Installed base legacy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  <a:ln>
              <a:noFill/>
            </a:ln>
            <a:effectLst/>
          </c:spPr>
          <c:val>
            <c:numRef>
              <c:f>'High - Early majority'!$L$3:$L$43</c:f>
              <c:numCache>
                <c:formatCode>0</c:formatCode>
                <c:ptCount val="41"/>
                <c:pt idx="0">
                  <c:v>67864</c:v>
                </c:pt>
                <c:pt idx="1">
                  <c:v>67660.568760990107</c:v>
                </c:pt>
                <c:pt idx="2">
                  <c:v>67277.768770372553</c:v>
                </c:pt>
                <c:pt idx="3">
                  <c:v>66699.01150674677</c:v>
                </c:pt>
                <c:pt idx="4">
                  <c:v>65953.655395860216</c:v>
                </c:pt>
                <c:pt idx="5">
                  <c:v>65090.97602973551</c:v>
                </c:pt>
                <c:pt idx="6">
                  <c:v>64159.718377196055</c:v>
                </c:pt>
                <c:pt idx="7">
                  <c:v>63199.727154909146</c:v>
                </c:pt>
                <c:pt idx="8">
                  <c:v>62240.433798590471</c:v>
                </c:pt>
                <c:pt idx="9">
                  <c:v>61301.881014055369</c:v>
                </c:pt>
                <c:pt idx="10">
                  <c:v>60396.270676611923</c:v>
                </c:pt>
                <c:pt idx="11">
                  <c:v>59529.282019815881</c:v>
                </c:pt>
                <c:pt idx="12">
                  <c:v>58700.941973636232</c:v>
                </c:pt>
                <c:pt idx="13">
                  <c:v>57906.053134534784</c:v>
                </c:pt>
                <c:pt idx="14">
                  <c:v>57134.295716688197</c:v>
                </c:pt>
                <c:pt idx="15">
                  <c:v>56370.178606055619</c:v>
                </c:pt>
                <c:pt idx="16">
                  <c:v>55593.02591195859</c:v>
                </c:pt>
                <c:pt idx="17">
                  <c:v>54777.159370563022</c:v>
                </c:pt>
                <c:pt idx="18">
                  <c:v>53892.414893251713</c:v>
                </c:pt>
                <c:pt idx="19">
                  <c:v>52905.161970272769</c:v>
                </c:pt>
                <c:pt idx="20">
                  <c:v>51780.086306335776</c:v>
                </c:pt>
                <c:pt idx="21">
                  <c:v>50483.085257387429</c:v>
                </c:pt>
                <c:pt idx="22">
                  <c:v>48985.570444037374</c:v>
                </c:pt>
                <c:pt idx="23">
                  <c:v>47270.090833073766</c:v>
                </c:pt>
                <c:pt idx="24">
                  <c:v>45336.39682668756</c:v>
                </c:pt>
                <c:pt idx="25">
                  <c:v>43206.108361964136</c:v>
                </c:pt>
                <c:pt idx="26">
                  <c:v>40923.72039063619</c:v>
                </c:pt>
                <c:pt idx="27">
                  <c:v>38552.505106073004</c:v>
                </c:pt>
                <c:pt idx="28">
                  <c:v>36165.856357086901</c:v>
                </c:pt>
                <c:pt idx="29">
                  <c:v>33836.55623356859</c:v>
                </c:pt>
                <c:pt idx="30">
                  <c:v>31627.020478956481</c:v>
                </c:pt>
                <c:pt idx="31">
                  <c:v>29582.674425232803</c:v>
                </c:pt>
                <c:pt idx="32">
                  <c:v>27729.21564929852</c:v>
                </c:pt>
                <c:pt idx="33">
                  <c:v>26073.566068241689</c:v>
                </c:pt>
                <c:pt idx="34">
                  <c:v>24607.87551193525</c:v>
                </c:pt>
                <c:pt idx="35">
                  <c:v>23315.441005558972</c:v>
                </c:pt>
                <c:pt idx="36">
                  <c:v>22176.596783281639</c:v>
                </c:pt>
                <c:pt idx="37">
                  <c:v>21172.505900315027</c:v>
                </c:pt>
                <c:pt idx="38">
                  <c:v>20286.432037394527</c:v>
                </c:pt>
                <c:pt idx="39">
                  <c:v>19503.752930751718</c:v>
                </c:pt>
                <c:pt idx="40">
                  <c:v>18811.72525837865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E51-4982-990B-BAC91CDADD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19931519"/>
        <c:axId val="1802005663"/>
      </c:areaChart>
      <c:catAx>
        <c:axId val="151993151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802005663"/>
        <c:crosses val="autoZero"/>
        <c:auto val="1"/>
        <c:lblAlgn val="ctr"/>
        <c:lblOffset val="100"/>
        <c:noMultiLvlLbl val="0"/>
      </c:catAx>
      <c:valAx>
        <c:axId val="180200566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519931519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zero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/>
              <a:t>Market share (new sales)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'Medium - Early majority'!$P$2</c:f>
              <c:strCache>
                <c:ptCount val="1"/>
                <c:pt idx="0">
                  <c:v>Mkt share legacy tech</c:v>
                </c:pt>
              </c:strCache>
            </c:strRef>
          </c:tx>
          <c:spPr>
            <a:ln w="28575" cap="rnd">
              <a:solidFill>
                <a:schemeClr val="bg1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'Medium - Early majority'!$P$3:$P$43</c:f>
              <c:numCache>
                <c:formatCode>0%</c:formatCode>
                <c:ptCount val="41"/>
                <c:pt idx="0">
                  <c:v>0.98305267515763795</c:v>
                </c:pt>
                <c:pt idx="1">
                  <c:v>0.96882573026466567</c:v>
                </c:pt>
                <c:pt idx="2">
                  <c:v>0.95054298569749351</c:v>
                </c:pt>
                <c:pt idx="3">
                  <c:v>0.93036388801211445</c:v>
                </c:pt>
                <c:pt idx="4">
                  <c:v>0.91009089625710449</c:v>
                </c:pt>
                <c:pt idx="5">
                  <c:v>0.89069268600473894</c:v>
                </c:pt>
                <c:pt idx="6">
                  <c:v>0.87245465665398247</c:v>
                </c:pt>
                <c:pt idx="7">
                  <c:v>0.855223250128192</c:v>
                </c:pt>
                <c:pt idx="8">
                  <c:v>0.83854583195798438</c:v>
                </c:pt>
                <c:pt idx="9">
                  <c:v>0.82169642078195437</c:v>
                </c:pt>
                <c:pt idx="10">
                  <c:v>0.80361798497774406</c:v>
                </c:pt>
                <c:pt idx="11">
                  <c:v>0.78281808241885642</c:v>
                </c:pt>
                <c:pt idx="12">
                  <c:v>0.75727996521582153</c:v>
                </c:pt>
                <c:pt idx="13">
                  <c:v>0.72452213796896892</c:v>
                </c:pt>
                <c:pt idx="14">
                  <c:v>0.68206458618992727</c:v>
                </c:pt>
                <c:pt idx="15">
                  <c:v>0.62863772332744505</c:v>
                </c:pt>
                <c:pt idx="16">
                  <c:v>0.5660735029279651</c:v>
                </c:pt>
                <c:pt idx="17">
                  <c:v>0.50047636492364267</c:v>
                </c:pt>
                <c:pt idx="18">
                  <c:v>0.44035795003886657</c:v>
                </c:pt>
                <c:pt idx="19">
                  <c:v>0.39211161266509348</c:v>
                </c:pt>
                <c:pt idx="20">
                  <c:v>0.35708700070152216</c:v>
                </c:pt>
                <c:pt idx="21">
                  <c:v>0.33266137833917198</c:v>
                </c:pt>
                <c:pt idx="22">
                  <c:v>0.3150942356833259</c:v>
                </c:pt>
                <c:pt idx="23">
                  <c:v>0.30146207987514673</c:v>
                </c:pt>
                <c:pt idx="24">
                  <c:v>0.29009335294433003</c:v>
                </c:pt>
                <c:pt idx="25">
                  <c:v>0.2802018374500479</c:v>
                </c:pt>
                <c:pt idx="26">
                  <c:v>0.27143175739328712</c:v>
                </c:pt>
                <c:pt idx="27">
                  <c:v>0.26359145043094162</c:v>
                </c:pt>
                <c:pt idx="28">
                  <c:v>0.25654949319478498</c:v>
                </c:pt>
                <c:pt idx="29">
                  <c:v>0.25020334379574072</c:v>
                </c:pt>
                <c:pt idx="30">
                  <c:v>0.2444693416907612</c:v>
                </c:pt>
                <c:pt idx="31">
                  <c:v>0.23927782348207946</c:v>
                </c:pt>
                <c:pt idx="32">
                  <c:v>0.23456988986701383</c:v>
                </c:pt>
                <c:pt idx="33">
                  <c:v>0.23029508925170764</c:v>
                </c:pt>
                <c:pt idx="34">
                  <c:v>0.2264097201072629</c:v>
                </c:pt>
                <c:pt idx="35">
                  <c:v>0.22287556622834773</c:v>
                </c:pt>
                <c:pt idx="36">
                  <c:v>0.21965893964720448</c:v>
                </c:pt>
                <c:pt idx="37">
                  <c:v>0.21672994513071175</c:v>
                </c:pt>
                <c:pt idx="38">
                  <c:v>0.21406190625454327</c:v>
                </c:pt>
                <c:pt idx="39">
                  <c:v>0.21163091069757678</c:v>
                </c:pt>
                <c:pt idx="40">
                  <c:v>0.20941544452956581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1D1-4825-9D11-638EB1602BF6}"/>
            </c:ext>
          </c:extLst>
        </c:ser>
        <c:ser>
          <c:idx val="1"/>
          <c:order val="1"/>
          <c:tx>
            <c:strRef>
              <c:f>'Medium - Early majority'!$Q$2</c:f>
              <c:strCache>
                <c:ptCount val="1"/>
                <c:pt idx="0">
                  <c:v>Mkt share new tech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'Medium - Early majority'!$Q$3:$Q$43</c:f>
              <c:numCache>
                <c:formatCode>0%</c:formatCode>
                <c:ptCount val="41"/>
                <c:pt idx="0">
                  <c:v>1.6947324842362055E-2</c:v>
                </c:pt>
                <c:pt idx="1">
                  <c:v>3.1174269735334343E-2</c:v>
                </c:pt>
                <c:pt idx="2">
                  <c:v>4.9457014302506472E-2</c:v>
                </c:pt>
                <c:pt idx="3">
                  <c:v>6.9636111987885455E-2</c:v>
                </c:pt>
                <c:pt idx="4">
                  <c:v>8.9909103742895582E-2</c:v>
                </c:pt>
                <c:pt idx="5">
                  <c:v>0.10930731399526096</c:v>
                </c:pt>
                <c:pt idx="6">
                  <c:v>0.12754534334601761</c:v>
                </c:pt>
                <c:pt idx="7">
                  <c:v>0.14477674987180805</c:v>
                </c:pt>
                <c:pt idx="8">
                  <c:v>0.16145416804201568</c:v>
                </c:pt>
                <c:pt idx="9">
                  <c:v>0.17830357921804552</c:v>
                </c:pt>
                <c:pt idx="10">
                  <c:v>0.19638201502225602</c:v>
                </c:pt>
                <c:pt idx="11">
                  <c:v>0.21718191758114366</c:v>
                </c:pt>
                <c:pt idx="12">
                  <c:v>0.24272003478417839</c:v>
                </c:pt>
                <c:pt idx="13">
                  <c:v>0.27547786203103114</c:v>
                </c:pt>
                <c:pt idx="14">
                  <c:v>0.31793541381007273</c:v>
                </c:pt>
                <c:pt idx="15">
                  <c:v>0.37136227667255495</c:v>
                </c:pt>
                <c:pt idx="16">
                  <c:v>0.4339264970720349</c:v>
                </c:pt>
                <c:pt idx="17">
                  <c:v>0.49952363507635728</c:v>
                </c:pt>
                <c:pt idx="18">
                  <c:v>0.55964204996113343</c:v>
                </c:pt>
                <c:pt idx="19">
                  <c:v>0.60788838733490658</c:v>
                </c:pt>
                <c:pt idx="20">
                  <c:v>0.64291299929847778</c:v>
                </c:pt>
                <c:pt idx="21">
                  <c:v>0.66733862166082802</c:v>
                </c:pt>
                <c:pt idx="22">
                  <c:v>0.68490576431667405</c:v>
                </c:pt>
                <c:pt idx="23">
                  <c:v>0.69853792012485327</c:v>
                </c:pt>
                <c:pt idx="24">
                  <c:v>0.70990664705566997</c:v>
                </c:pt>
                <c:pt idx="25">
                  <c:v>0.7197981625499521</c:v>
                </c:pt>
                <c:pt idx="26">
                  <c:v>0.72856824260671293</c:v>
                </c:pt>
                <c:pt idx="27">
                  <c:v>0.73640854956905832</c:v>
                </c:pt>
                <c:pt idx="28">
                  <c:v>0.74345050680521507</c:v>
                </c:pt>
                <c:pt idx="29">
                  <c:v>0.74979665620425928</c:v>
                </c:pt>
                <c:pt idx="30">
                  <c:v>0.75553065830923893</c:v>
                </c:pt>
                <c:pt idx="31">
                  <c:v>0.76072217651792051</c:v>
                </c:pt>
                <c:pt idx="32">
                  <c:v>0.76543011013298612</c:v>
                </c:pt>
                <c:pt idx="33">
                  <c:v>0.76970491074829228</c:v>
                </c:pt>
                <c:pt idx="34">
                  <c:v>0.7735902798927371</c:v>
                </c:pt>
                <c:pt idx="35">
                  <c:v>0.77712443377165219</c:v>
                </c:pt>
                <c:pt idx="36">
                  <c:v>0.78034106035279549</c:v>
                </c:pt>
                <c:pt idx="37">
                  <c:v>0.78327005486928825</c:v>
                </c:pt>
                <c:pt idx="38">
                  <c:v>0.78593809374545676</c:v>
                </c:pt>
                <c:pt idx="39">
                  <c:v>0.78836908930242322</c:v>
                </c:pt>
                <c:pt idx="40">
                  <c:v>0.79058455547043416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1D1-4825-9D11-638EB1602BF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004311327"/>
        <c:axId val="1802006159"/>
      </c:lineChart>
      <c:catAx>
        <c:axId val="2004311327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802006159"/>
        <c:crosses val="autoZero"/>
        <c:auto val="1"/>
        <c:lblAlgn val="ctr"/>
        <c:lblOffset val="100"/>
        <c:noMultiLvlLbl val="0"/>
      </c:catAx>
      <c:valAx>
        <c:axId val="1802006159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00431132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areaChart>
        <c:grouping val="stacked"/>
        <c:varyColors val="0"/>
        <c:ser>
          <c:idx val="1"/>
          <c:order val="0"/>
          <c:tx>
            <c:strRef>
              <c:f>'Medium - Early majority'!$M$2</c:f>
              <c:strCache>
                <c:ptCount val="1"/>
                <c:pt idx="0">
                  <c:v>Installed base new tech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val>
            <c:numRef>
              <c:f>'Medium - Early majority'!$M$3:$M$43</c:f>
              <c:numCache>
                <c:formatCode>0</c:formatCode>
                <c:ptCount val="41"/>
                <c:pt idx="0">
                  <c:v>204</c:v>
                </c:pt>
                <c:pt idx="1">
                  <c:v>447.94034142734876</c:v>
                </c:pt>
                <c:pt idx="2">
                  <c:v>885.03396887962936</c:v>
                </c:pt>
                <c:pt idx="3">
                  <c:v>1550.5670072757944</c:v>
                </c:pt>
                <c:pt idx="4">
                  <c:v>2438.9376337539579</c:v>
                </c:pt>
                <c:pt idx="5">
                  <c:v>3516.0241854373808</c:v>
                </c:pt>
                <c:pt idx="6">
                  <c:v>4737.3556801700588</c:v>
                </c:pt>
                <c:pt idx="7">
                  <c:v>6060.9187747498563</c:v>
                </c:pt>
                <c:pt idx="8">
                  <c:v>7453.9283286977861</c:v>
                </c:pt>
                <c:pt idx="9">
                  <c:v>8896.2318185518361</c:v>
                </c:pt>
                <c:pt idx="10">
                  <c:v>10382.749140422045</c:v>
                </c:pt>
                <c:pt idx="11">
                  <c:v>11926.463763117736</c:v>
                </c:pt>
                <c:pt idx="12">
                  <c:v>13562.638455943163</c:v>
                </c:pt>
                <c:pt idx="13">
                  <c:v>15353.807270670048</c:v>
                </c:pt>
                <c:pt idx="14">
                  <c:v>17392.99681570927</c:v>
                </c:pt>
                <c:pt idx="15">
                  <c:v>19798.823278576176</c:v>
                </c:pt>
                <c:pt idx="16">
                  <c:v>22691.643909300084</c:v>
                </c:pt>
                <c:pt idx="17">
                  <c:v>26142.661316027683</c:v>
                </c:pt>
                <c:pt idx="18">
                  <c:v>30112.061229909406</c:v>
                </c:pt>
                <c:pt idx="19">
                  <c:v>34427.489688489601</c:v>
                </c:pt>
                <c:pt idx="20">
                  <c:v>38839.829819636943</c:v>
                </c:pt>
                <c:pt idx="21">
                  <c:v>43117.797197046195</c:v>
                </c:pt>
                <c:pt idx="22">
                  <c:v>47109.915951023519</c:v>
                </c:pt>
                <c:pt idx="23">
                  <c:v>50749.991472507878</c:v>
                </c:pt>
                <c:pt idx="24">
                  <c:v>54030.131693344221</c:v>
                </c:pt>
                <c:pt idx="25">
                  <c:v>56970.987102357678</c:v>
                </c:pt>
                <c:pt idx="26">
                  <c:v>59602.735178795672</c:v>
                </c:pt>
                <c:pt idx="27">
                  <c:v>61956.531269529922</c:v>
                </c:pt>
                <c:pt idx="28">
                  <c:v>64061.67379537216</c:v>
                </c:pt>
                <c:pt idx="29">
                  <c:v>65944.918259173734</c:v>
                </c:pt>
                <c:pt idx="30">
                  <c:v>67630.412766959445</c:v>
                </c:pt>
                <c:pt idx="31">
                  <c:v>69139.807067852729</c:v>
                </c:pt>
                <c:pt idx="32">
                  <c:v>70492.423857768765</c:v>
                </c:pt>
                <c:pt idx="33">
                  <c:v>71705.455437896104</c:v>
                </c:pt>
                <c:pt idx="34">
                  <c:v>72794.166711244863</c:v>
                </c:pt>
                <c:pt idx="35">
                  <c:v>73772.093405295163</c:v>
                </c:pt>
                <c:pt idx="36">
                  <c:v>74651.229219601315</c:v>
                </c:pt>
                <c:pt idx="37">
                  <c:v>75442.198649422731</c:v>
                </c:pt>
                <c:pt idx="38">
                  <c:v>76154.414160981891</c:v>
                </c:pt>
                <c:pt idx="39">
                  <c:v>76796.217585150647</c:v>
                </c:pt>
                <c:pt idx="40">
                  <c:v>77375.006308942102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B07-4920-BE2A-97D84520360C}"/>
            </c:ext>
          </c:extLst>
        </c:ser>
        <c:ser>
          <c:idx val="0"/>
          <c:order val="1"/>
          <c:tx>
            <c:strRef>
              <c:f>'Medium - Early majority'!$L$2</c:f>
              <c:strCache>
                <c:ptCount val="1"/>
                <c:pt idx="0">
                  <c:v>Installed base legacy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  <a:ln>
              <a:noFill/>
            </a:ln>
            <a:effectLst/>
          </c:spPr>
          <c:val>
            <c:numRef>
              <c:f>'Medium - Early majority'!$L$3:$L$43</c:f>
              <c:numCache>
                <c:formatCode>0</c:formatCode>
                <c:ptCount val="41"/>
                <c:pt idx="0">
                  <c:v>101796</c:v>
                </c:pt>
                <c:pt idx="1">
                  <c:v>101552.05965857265</c:v>
                </c:pt>
                <c:pt idx="2">
                  <c:v>101114.96603112036</c:v>
                </c:pt>
                <c:pt idx="3">
                  <c:v>100449.43299272419</c:v>
                </c:pt>
                <c:pt idx="4">
                  <c:v>99561.062366246028</c:v>
                </c:pt>
                <c:pt idx="5">
                  <c:v>98483.975814562611</c:v>
                </c:pt>
                <c:pt idx="6">
                  <c:v>97262.644319829924</c:v>
                </c:pt>
                <c:pt idx="7">
                  <c:v>95939.081225250135</c:v>
                </c:pt>
                <c:pt idx="8">
                  <c:v>94546.071671302198</c:v>
                </c:pt>
                <c:pt idx="9">
                  <c:v>93103.768181448162</c:v>
                </c:pt>
                <c:pt idx="10">
                  <c:v>91617.250859577951</c:v>
                </c:pt>
                <c:pt idx="11">
                  <c:v>90073.536236882268</c:v>
                </c:pt>
                <c:pt idx="12">
                  <c:v>88437.361544056839</c:v>
                </c:pt>
                <c:pt idx="13">
                  <c:v>86646.192729329967</c:v>
                </c:pt>
                <c:pt idx="14">
                  <c:v>84607.003184290748</c:v>
                </c:pt>
                <c:pt idx="15">
                  <c:v>82201.17672142385</c:v>
                </c:pt>
                <c:pt idx="16">
                  <c:v>79308.356090699948</c:v>
                </c:pt>
                <c:pt idx="17">
                  <c:v>75857.338683972353</c:v>
                </c:pt>
                <c:pt idx="18">
                  <c:v>71887.938770090623</c:v>
                </c:pt>
                <c:pt idx="19">
                  <c:v>67572.510311510428</c:v>
                </c:pt>
                <c:pt idx="20">
                  <c:v>63160.170180363086</c:v>
                </c:pt>
                <c:pt idx="21">
                  <c:v>58882.202802953834</c:v>
                </c:pt>
                <c:pt idx="22">
                  <c:v>54890.084048976511</c:v>
                </c:pt>
                <c:pt idx="23">
                  <c:v>51250.008527492151</c:v>
                </c:pt>
                <c:pt idx="24">
                  <c:v>47969.868306655808</c:v>
                </c:pt>
                <c:pt idx="25">
                  <c:v>45029.012897642351</c:v>
                </c:pt>
                <c:pt idx="26">
                  <c:v>42397.264821204357</c:v>
                </c:pt>
                <c:pt idx="27">
                  <c:v>40043.468730470115</c:v>
                </c:pt>
                <c:pt idx="28">
                  <c:v>37938.326204627861</c:v>
                </c:pt>
                <c:pt idx="29">
                  <c:v>36055.081740826296</c:v>
                </c:pt>
                <c:pt idx="30">
                  <c:v>34369.587233040576</c:v>
                </c:pt>
                <c:pt idx="31">
                  <c:v>32860.192932147307</c:v>
                </c:pt>
                <c:pt idx="32">
                  <c:v>31507.576142231275</c:v>
                </c:pt>
                <c:pt idx="33">
                  <c:v>30294.54456210394</c:v>
                </c:pt>
                <c:pt idx="34">
                  <c:v>29205.833288755181</c:v>
                </c:pt>
                <c:pt idx="35">
                  <c:v>28227.906594704884</c:v>
                </c:pt>
                <c:pt idx="36">
                  <c:v>27348.770780398743</c:v>
                </c:pt>
                <c:pt idx="37">
                  <c:v>26557.801350577327</c:v>
                </c:pt>
                <c:pt idx="38">
                  <c:v>25845.585839018175</c:v>
                </c:pt>
                <c:pt idx="39">
                  <c:v>25203.782414849415</c:v>
                </c:pt>
                <c:pt idx="40">
                  <c:v>24624.993691057964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B07-4920-BE2A-97D8452036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19931519"/>
        <c:axId val="1802005663"/>
      </c:areaChart>
      <c:catAx>
        <c:axId val="151993151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802005663"/>
        <c:crosses val="autoZero"/>
        <c:auto val="1"/>
        <c:lblAlgn val="ctr"/>
        <c:lblOffset val="100"/>
        <c:noMultiLvlLbl val="0"/>
      </c:catAx>
      <c:valAx>
        <c:axId val="180200566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519931519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zero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/>
              <a:t>Market share (new sales)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'Low - Early majority'!$P$2</c:f>
              <c:strCache>
                <c:ptCount val="1"/>
                <c:pt idx="0">
                  <c:v>Mkt share legacy tech</c:v>
                </c:pt>
              </c:strCache>
            </c:strRef>
          </c:tx>
          <c:spPr>
            <a:ln w="28575" cap="rnd">
              <a:solidFill>
                <a:schemeClr val="bg1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'Low - Early majority'!$P$3:$P$43</c:f>
              <c:numCache>
                <c:formatCode>0%</c:formatCode>
                <c:ptCount val="41"/>
                <c:pt idx="0">
                  <c:v>0.98417580998138554</c:v>
                </c:pt>
                <c:pt idx="1">
                  <c:v>0.97050342331073847</c:v>
                </c:pt>
                <c:pt idx="2">
                  <c:v>0.94975759257851533</c:v>
                </c:pt>
                <c:pt idx="3">
                  <c:v>0.92102560038309733</c:v>
                </c:pt>
                <c:pt idx="4">
                  <c:v>0.88335820798411191</c:v>
                </c:pt>
                <c:pt idx="5">
                  <c:v>0.83518039819299861</c:v>
                </c:pt>
                <c:pt idx="6">
                  <c:v>0.77429401837603007</c:v>
                </c:pt>
                <c:pt idx="7">
                  <c:v>0.69925256256558266</c:v>
                </c:pt>
                <c:pt idx="8">
                  <c:v>0.61286505153745741</c:v>
                </c:pt>
                <c:pt idx="9">
                  <c:v>0.52596355834322817</c:v>
                </c:pt>
                <c:pt idx="10">
                  <c:v>0.45409481247800249</c:v>
                </c:pt>
                <c:pt idx="11">
                  <c:v>0.40505061044154322</c:v>
                </c:pt>
                <c:pt idx="12">
                  <c:v>0.37342086121352591</c:v>
                </c:pt>
                <c:pt idx="13">
                  <c:v>0.35034857028066441</c:v>
                </c:pt>
                <c:pt idx="14">
                  <c:v>0.33144052762057913</c:v>
                </c:pt>
                <c:pt idx="15">
                  <c:v>0.31531949627440126</c:v>
                </c:pt>
                <c:pt idx="16">
                  <c:v>0.3013432335206781</c:v>
                </c:pt>
                <c:pt idx="17">
                  <c:v>0.28907842216454677</c:v>
                </c:pt>
                <c:pt idx="18">
                  <c:v>0.2782124418653531</c:v>
                </c:pt>
                <c:pt idx="19">
                  <c:v>0.26851279456184268</c:v>
                </c:pt>
                <c:pt idx="20">
                  <c:v>0.25980198587626924</c:v>
                </c:pt>
                <c:pt idx="21">
                  <c:v>0.25194133240456795</c:v>
                </c:pt>
                <c:pt idx="22">
                  <c:v>0.2448202069326838</c:v>
                </c:pt>
                <c:pt idx="23">
                  <c:v>0.23834870836581043</c:v>
                </c:pt>
                <c:pt idx="24">
                  <c:v>0.23245255178376734</c:v>
                </c:pt>
                <c:pt idx="25">
                  <c:v>0.22706943457728657</c:v>
                </c:pt>
                <c:pt idx="26">
                  <c:v>0.2221464059323438</c:v>
                </c:pt>
                <c:pt idx="27">
                  <c:v>0.21763793169496512</c:v>
                </c:pt>
                <c:pt idx="28">
                  <c:v>0.2135044494848134</c:v>
                </c:pt>
                <c:pt idx="29">
                  <c:v>0.20971127471208889</c:v>
                </c:pt>
                <c:pt idx="30">
                  <c:v>0.20622776118285133</c:v>
                </c:pt>
                <c:pt idx="31">
                  <c:v>0.20302664869221645</c:v>
                </c:pt>
                <c:pt idx="32">
                  <c:v>0.20008354951229071</c:v>
                </c:pt>
                <c:pt idx="33">
                  <c:v>0.19737653914778672</c:v>
                </c:pt>
                <c:pt idx="34">
                  <c:v>0.19488582616088435</c:v>
                </c:pt>
                <c:pt idx="35">
                  <c:v>0.19259348255196063</c:v>
                </c:pt>
                <c:pt idx="36">
                  <c:v>0.19048322097541098</c:v>
                </c:pt>
                <c:pt idx="37">
                  <c:v>0.18854020853929265</c:v>
                </c:pt>
                <c:pt idx="38">
                  <c:v>0.18675090947094114</c:v>
                </c:pt>
                <c:pt idx="39">
                  <c:v>0.1851029507947804</c:v>
                </c:pt>
                <c:pt idx="40">
                  <c:v>0.18358500654958226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494-4299-A85E-FDB155A7D41A}"/>
            </c:ext>
          </c:extLst>
        </c:ser>
        <c:ser>
          <c:idx val="1"/>
          <c:order val="1"/>
          <c:tx>
            <c:strRef>
              <c:f>'Low - Early majority'!$Q$2</c:f>
              <c:strCache>
                <c:ptCount val="1"/>
                <c:pt idx="0">
                  <c:v>Mkt share new tech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'Low - Early majority'!$Q$3:$Q$43</c:f>
              <c:numCache>
                <c:formatCode>0%</c:formatCode>
                <c:ptCount val="41"/>
                <c:pt idx="0">
                  <c:v>1.5824190018614449E-2</c:v>
                </c:pt>
                <c:pt idx="1">
                  <c:v>2.9496576689261481E-2</c:v>
                </c:pt>
                <c:pt idx="2">
                  <c:v>5.0242407421484676E-2</c:v>
                </c:pt>
                <c:pt idx="3">
                  <c:v>7.8974399616902655E-2</c:v>
                </c:pt>
                <c:pt idx="4">
                  <c:v>0.11664179201588805</c:v>
                </c:pt>
                <c:pt idx="5">
                  <c:v>0.16481960180700145</c:v>
                </c:pt>
                <c:pt idx="6">
                  <c:v>0.22570598162396993</c:v>
                </c:pt>
                <c:pt idx="7">
                  <c:v>0.30074743743441718</c:v>
                </c:pt>
                <c:pt idx="8">
                  <c:v>0.38713494846254259</c:v>
                </c:pt>
                <c:pt idx="9">
                  <c:v>0.47403644165677172</c:v>
                </c:pt>
                <c:pt idx="10">
                  <c:v>0.54590518752199746</c:v>
                </c:pt>
                <c:pt idx="11">
                  <c:v>0.59494938955845678</c:v>
                </c:pt>
                <c:pt idx="12">
                  <c:v>0.62657913878647398</c:v>
                </c:pt>
                <c:pt idx="13">
                  <c:v>0.64965142971933554</c:v>
                </c:pt>
                <c:pt idx="14">
                  <c:v>0.66855947237942082</c:v>
                </c:pt>
                <c:pt idx="15">
                  <c:v>0.68468050372559874</c:v>
                </c:pt>
                <c:pt idx="16">
                  <c:v>0.69865676647932184</c:v>
                </c:pt>
                <c:pt idx="17">
                  <c:v>0.71092157783545318</c:v>
                </c:pt>
                <c:pt idx="18">
                  <c:v>0.7217875581346469</c:v>
                </c:pt>
                <c:pt idx="19">
                  <c:v>0.73148720543815726</c:v>
                </c:pt>
                <c:pt idx="20">
                  <c:v>0.74019801412373076</c:v>
                </c:pt>
                <c:pt idx="21">
                  <c:v>0.74805866759543194</c:v>
                </c:pt>
                <c:pt idx="22">
                  <c:v>0.7551797930673162</c:v>
                </c:pt>
                <c:pt idx="23">
                  <c:v>0.76165129163418954</c:v>
                </c:pt>
                <c:pt idx="24">
                  <c:v>0.76754744821623255</c:v>
                </c:pt>
                <c:pt idx="25">
                  <c:v>0.77293056542271354</c:v>
                </c:pt>
                <c:pt idx="26">
                  <c:v>0.77785359406765631</c:v>
                </c:pt>
                <c:pt idx="27">
                  <c:v>0.78236206830503485</c:v>
                </c:pt>
                <c:pt idx="28">
                  <c:v>0.7864955505151866</c:v>
                </c:pt>
                <c:pt idx="29">
                  <c:v>0.79028872528791105</c:v>
                </c:pt>
                <c:pt idx="30">
                  <c:v>0.79377223881714865</c:v>
                </c:pt>
                <c:pt idx="31">
                  <c:v>0.79697335130778346</c:v>
                </c:pt>
                <c:pt idx="32">
                  <c:v>0.79991645048770921</c:v>
                </c:pt>
                <c:pt idx="33">
                  <c:v>0.80262346085221337</c:v>
                </c:pt>
                <c:pt idx="34">
                  <c:v>0.80511417383911577</c:v>
                </c:pt>
                <c:pt idx="35">
                  <c:v>0.80740651744803937</c:v>
                </c:pt>
                <c:pt idx="36">
                  <c:v>0.80951677902458896</c:v>
                </c:pt>
                <c:pt idx="37">
                  <c:v>0.81145979146070724</c:v>
                </c:pt>
                <c:pt idx="38">
                  <c:v>0.8132490905290588</c:v>
                </c:pt>
                <c:pt idx="39">
                  <c:v>0.81489704920521955</c:v>
                </c:pt>
                <c:pt idx="40">
                  <c:v>0.81641499345041768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494-4299-A85E-FDB155A7D4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004311327"/>
        <c:axId val="1802006159"/>
      </c:lineChart>
      <c:catAx>
        <c:axId val="2004311327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802006159"/>
        <c:crosses val="autoZero"/>
        <c:auto val="1"/>
        <c:lblAlgn val="ctr"/>
        <c:lblOffset val="100"/>
        <c:noMultiLvlLbl val="0"/>
      </c:catAx>
      <c:valAx>
        <c:axId val="1802006159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00431132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areaChart>
        <c:grouping val="stacked"/>
        <c:varyColors val="0"/>
        <c:ser>
          <c:idx val="1"/>
          <c:order val="0"/>
          <c:tx>
            <c:strRef>
              <c:f>'Low - Early majority'!$M$2</c:f>
              <c:strCache>
                <c:ptCount val="1"/>
                <c:pt idx="0">
                  <c:v>Installed base new tech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val>
            <c:numRef>
              <c:f>'Low - Early majority'!$M$3:$M$43</c:f>
              <c:numCache>
                <c:formatCode>0</c:formatCode>
                <c:ptCount val="41"/>
                <c:pt idx="0">
                  <c:v>340</c:v>
                </c:pt>
                <c:pt idx="1">
                  <c:v>692.51684547466846</c:v>
                </c:pt>
                <c:pt idx="2">
                  <c:v>1340.8020242296361</c:v>
                </c:pt>
                <c:pt idx="3">
                  <c:v>2420.8631098430496</c:v>
                </c:pt>
                <c:pt idx="4">
                  <c:v>4071.5808335976099</c:v>
                </c:pt>
                <c:pt idx="5">
                  <c:v>6435.2094049631132</c:v>
                </c:pt>
                <c:pt idx="6">
                  <c:v>9672.8278402971828</c:v>
                </c:pt>
                <c:pt idx="7">
                  <c:v>13977.406195663838</c:v>
                </c:pt>
                <c:pt idx="8">
                  <c:v>19549.854920891899</c:v>
                </c:pt>
                <c:pt idx="9">
                  <c:v>26489.317868552949</c:v>
                </c:pt>
                <c:pt idx="10">
                  <c:v>34603.849450517686</c:v>
                </c:pt>
                <c:pt idx="11">
                  <c:v>43333.85431475097</c:v>
                </c:pt>
                <c:pt idx="12">
                  <c:v>52004.985601278968</c:v>
                </c:pt>
                <c:pt idx="13">
                  <c:v>60182.005800142208</c:v>
                </c:pt>
                <c:pt idx="14">
                  <c:v>67720.816387963932</c:v>
                </c:pt>
                <c:pt idx="15">
                  <c:v>74610.960475444561</c:v>
                </c:pt>
                <c:pt idx="16">
                  <c:v>80878.669249130646</c:v>
                </c:pt>
                <c:pt idx="17">
                  <c:v>86562.616406983754</c:v>
                </c:pt>
                <c:pt idx="18">
                  <c:v>91706.724180740246</c:v>
                </c:pt>
                <c:pt idx="19">
                  <c:v>96356.298286062709</c:v>
                </c:pt>
                <c:pt idx="20">
                  <c:v>100555.7772818263</c:v>
                </c:pt>
                <c:pt idx="21">
                  <c:v>104347.4600497075</c:v>
                </c:pt>
                <c:pt idx="22">
                  <c:v>107770.83706593489</c:v>
                </c:pt>
                <c:pt idx="23">
                  <c:v>110862.29622926121</c:v>
                </c:pt>
                <c:pt idx="24">
                  <c:v>113655.05973154385</c:v>
                </c:pt>
                <c:pt idx="25">
                  <c:v>116179.2607013262</c:v>
                </c:pt>
                <c:pt idx="26">
                  <c:v>118462.10101440646</c:v>
                </c:pt>
                <c:pt idx="27">
                  <c:v>120528.05251097071</c:v>
                </c:pt>
                <c:pt idx="28">
                  <c:v>122399.07737610349</c:v>
                </c:pt>
                <c:pt idx="29">
                  <c:v>124094.85230782522</c:v>
                </c:pt>
                <c:pt idx="30">
                  <c:v>125632.98695649316</c:v>
                </c:pt>
                <c:pt idx="31">
                  <c:v>127029.23100285647</c:v>
                </c:pt>
                <c:pt idx="32">
                  <c:v>128297.66681077647</c:v>
                </c:pt>
                <c:pt idx="33">
                  <c:v>129450.88627659659</c:v>
                </c:pt>
                <c:pt idx="34">
                  <c:v>130500.15158683853</c:v>
                </c:pt>
                <c:pt idx="35">
                  <c:v>131455.54028171021</c:v>
                </c:pt>
                <c:pt idx="36">
                  <c:v>132326.0754343787</c:v>
                </c:pt>
                <c:pt idx="37">
                  <c:v>133119.8419843489</c:v>
                </c:pt>
                <c:pt idx="38">
                  <c:v>133844.0903689446</c:v>
                </c:pt>
                <c:pt idx="39">
                  <c:v>134505.32862209389</c:v>
                </c:pt>
                <c:pt idx="40">
                  <c:v>135109.4040835129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C5C-4DA1-949F-00F8CEBE8739}"/>
            </c:ext>
          </c:extLst>
        </c:ser>
        <c:ser>
          <c:idx val="0"/>
          <c:order val="1"/>
          <c:tx>
            <c:strRef>
              <c:f>'Low - Early majority'!$L$2</c:f>
              <c:strCache>
                <c:ptCount val="1"/>
                <c:pt idx="0">
                  <c:v>Installed base legacy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  <a:ln>
              <a:noFill/>
            </a:ln>
            <a:effectLst/>
          </c:spPr>
          <c:val>
            <c:numRef>
              <c:f>'Low - Early majority'!$L$3:$L$43</c:f>
              <c:numCache>
                <c:formatCode>0</c:formatCode>
                <c:ptCount val="41"/>
                <c:pt idx="0">
                  <c:v>169660</c:v>
                </c:pt>
                <c:pt idx="1">
                  <c:v>169307.48315452534</c:v>
                </c:pt>
                <c:pt idx="2">
                  <c:v>168659.19797577037</c:v>
                </c:pt>
                <c:pt idx="3">
                  <c:v>167579.13689015695</c:v>
                </c:pt>
                <c:pt idx="4">
                  <c:v>165928.41916640237</c:v>
                </c:pt>
                <c:pt idx="5">
                  <c:v>163564.79059503684</c:v>
                </c:pt>
                <c:pt idx="6">
                  <c:v>160327.17215970278</c:v>
                </c:pt>
                <c:pt idx="7">
                  <c:v>156022.59380433612</c:v>
                </c:pt>
                <c:pt idx="8">
                  <c:v>150450.14507910807</c:v>
                </c:pt>
                <c:pt idx="9">
                  <c:v>143510.68213144701</c:v>
                </c:pt>
                <c:pt idx="10">
                  <c:v>135396.15054948226</c:v>
                </c:pt>
                <c:pt idx="11">
                  <c:v>126666.14568524898</c:v>
                </c:pt>
                <c:pt idx="12">
                  <c:v>117995.01439872099</c:v>
                </c:pt>
                <c:pt idx="13">
                  <c:v>109817.99419985776</c:v>
                </c:pt>
                <c:pt idx="14">
                  <c:v>102279.18361203604</c:v>
                </c:pt>
                <c:pt idx="15">
                  <c:v>95389.03952455541</c:v>
                </c:pt>
                <c:pt idx="16">
                  <c:v>89121.330750869325</c:v>
                </c:pt>
                <c:pt idx="17">
                  <c:v>83437.383593016217</c:v>
                </c:pt>
                <c:pt idx="18">
                  <c:v>78293.275819259725</c:v>
                </c:pt>
                <c:pt idx="19">
                  <c:v>73643.701713937262</c:v>
                </c:pt>
                <c:pt idx="20">
                  <c:v>69444.222718173653</c:v>
                </c:pt>
                <c:pt idx="21">
                  <c:v>65652.53995029247</c:v>
                </c:pt>
                <c:pt idx="22">
                  <c:v>62229.162934065083</c:v>
                </c:pt>
                <c:pt idx="23">
                  <c:v>59137.703770738757</c:v>
                </c:pt>
                <c:pt idx="24">
                  <c:v>56344.940268456106</c:v>
                </c:pt>
                <c:pt idx="25">
                  <c:v>53820.739298673754</c:v>
                </c:pt>
                <c:pt idx="26">
                  <c:v>51537.898985593492</c:v>
                </c:pt>
                <c:pt idx="27">
                  <c:v>49471.947489029226</c:v>
                </c:pt>
                <c:pt idx="28">
                  <c:v>47600.922623896447</c:v>
                </c:pt>
                <c:pt idx="29">
                  <c:v>45905.147692174716</c:v>
                </c:pt>
                <c:pt idx="30">
                  <c:v>44367.013043506769</c:v>
                </c:pt>
                <c:pt idx="31">
                  <c:v>42970.768997143459</c:v>
                </c:pt>
                <c:pt idx="32">
                  <c:v>41702.333189223456</c:v>
                </c:pt>
                <c:pt idx="33">
                  <c:v>40549.113723403352</c:v>
                </c:pt>
                <c:pt idx="34">
                  <c:v>39499.84841316141</c:v>
                </c:pt>
                <c:pt idx="35">
                  <c:v>38544.459718289749</c:v>
                </c:pt>
                <c:pt idx="36">
                  <c:v>37673.924565621281</c:v>
                </c:pt>
                <c:pt idx="37">
                  <c:v>36880.158015651068</c:v>
                </c:pt>
                <c:pt idx="38">
                  <c:v>36155.909631055372</c:v>
                </c:pt>
                <c:pt idx="39">
                  <c:v>35494.671377906066</c:v>
                </c:pt>
                <c:pt idx="40">
                  <c:v>34890.595916487058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C5C-4DA1-949F-00F8CEBE873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19931519"/>
        <c:axId val="1802005663"/>
      </c:areaChart>
      <c:catAx>
        <c:axId val="151993151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802005663"/>
        <c:crosses val="autoZero"/>
        <c:auto val="1"/>
        <c:lblAlgn val="ctr"/>
        <c:lblOffset val="100"/>
        <c:noMultiLvlLbl val="0"/>
      </c:catAx>
      <c:valAx>
        <c:axId val="180200566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519931519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zero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/>
              <a:t>Market share (new sales)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'High - Late majority'!$P$2</c:f>
              <c:strCache>
                <c:ptCount val="1"/>
                <c:pt idx="0">
                  <c:v>Mkt share legacy tech</c:v>
                </c:pt>
              </c:strCache>
            </c:strRef>
          </c:tx>
          <c:spPr>
            <a:ln w="28575" cap="rnd">
              <a:solidFill>
                <a:schemeClr val="bg1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'High - Late majority'!$P$3:$P$43</c:f>
              <c:numCache>
                <c:formatCode>0%</c:formatCode>
                <c:ptCount val="41"/>
                <c:pt idx="0">
                  <c:v>0.98410373559301345</c:v>
                </c:pt>
                <c:pt idx="1">
                  <c:v>0.97176936249009016</c:v>
                </c:pt>
                <c:pt idx="2">
                  <c:v>0.95577562986141984</c:v>
                </c:pt>
                <c:pt idx="3">
                  <c:v>0.93776504014845363</c:v>
                </c:pt>
                <c:pt idx="4">
                  <c:v>0.91934039340709317</c:v>
                </c:pt>
                <c:pt idx="5">
                  <c:v>0.90156400247006785</c:v>
                </c:pt>
                <c:pt idx="6">
                  <c:v>0.88496256919210958</c:v>
                </c:pt>
                <c:pt idx="7">
                  <c:v>0.86970266411103558</c:v>
                </c:pt>
                <c:pt idx="8">
                  <c:v>0.85574489336113257</c:v>
                </c:pt>
                <c:pt idx="9">
                  <c:v>0.8429359502071867</c:v>
                </c:pt>
                <c:pt idx="10">
                  <c:v>0.83105099550718131</c:v>
                </c:pt>
                <c:pt idx="11">
                  <c:v>0.81980536577926588</c:v>
                </c:pt>
                <c:pt idx="12">
                  <c:v>0.80885074662932632</c:v>
                </c:pt>
                <c:pt idx="13">
                  <c:v>0.79776739109131678</c:v>
                </c:pt>
                <c:pt idx="14">
                  <c:v>0.78606106268663056</c:v>
                </c:pt>
                <c:pt idx="15">
                  <c:v>0.77316983078011292</c:v>
                </c:pt>
                <c:pt idx="16">
                  <c:v>0.75848223877588394</c:v>
                </c:pt>
                <c:pt idx="17">
                  <c:v>0.74136693505449081</c:v>
                </c:pt>
                <c:pt idx="18">
                  <c:v>0.72121575910360491</c:v>
                </c:pt>
                <c:pt idx="19">
                  <c:v>0.69750575923148006</c:v>
                </c:pt>
                <c:pt idx="20">
                  <c:v>0.66988662651888453</c:v>
                </c:pt>
                <c:pt idx="21">
                  <c:v>0.6382938977863809</c:v>
                </c:pt>
                <c:pt idx="22">
                  <c:v>0.60307189679505691</c:v>
                </c:pt>
                <c:pt idx="23">
                  <c:v>0.5650662398009757</c:v>
                </c:pt>
                <c:pt idx="24">
                  <c:v>0.52562711941505691</c:v>
                </c:pt>
                <c:pt idx="25">
                  <c:v>0.48647401638124932</c:v>
                </c:pt>
                <c:pt idx="26">
                  <c:v>0.44942355122390171</c:v>
                </c:pt>
                <c:pt idx="27">
                  <c:v>0.41605408154117657</c:v>
                </c:pt>
                <c:pt idx="28">
                  <c:v>0.38742163128799001</c:v>
                </c:pt>
                <c:pt idx="29">
                  <c:v>0.36391709535083377</c:v>
                </c:pt>
                <c:pt idx="30">
                  <c:v>0.34528710402434942</c:v>
                </c:pt>
                <c:pt idx="31">
                  <c:v>0.33078534390501746</c:v>
                </c:pt>
                <c:pt idx="32">
                  <c:v>0.31940435849404264</c:v>
                </c:pt>
                <c:pt idx="33">
                  <c:v>0.31013808505753276</c:v>
                </c:pt>
                <c:pt idx="34">
                  <c:v>0.30220762674924007</c:v>
                </c:pt>
                <c:pt idx="35">
                  <c:v>0.29515808480122102</c:v>
                </c:pt>
                <c:pt idx="36">
                  <c:v>0.28878557692330936</c:v>
                </c:pt>
                <c:pt idx="37">
                  <c:v>0.28299605287154311</c:v>
                </c:pt>
                <c:pt idx="38">
                  <c:v>0.27772514682738453</c:v>
                </c:pt>
                <c:pt idx="39">
                  <c:v>0.27291906768923602</c:v>
                </c:pt>
                <c:pt idx="40">
                  <c:v>0.26853144768570653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0FF-4F54-887D-22B3E627A222}"/>
            </c:ext>
          </c:extLst>
        </c:ser>
        <c:ser>
          <c:idx val="1"/>
          <c:order val="1"/>
          <c:tx>
            <c:strRef>
              <c:f>'High - Late majority'!$Q$2</c:f>
              <c:strCache>
                <c:ptCount val="1"/>
                <c:pt idx="0">
                  <c:v>Mkt share new tech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'High - Late majority'!$Q$3:$Q$43</c:f>
              <c:numCache>
                <c:formatCode>0%</c:formatCode>
                <c:ptCount val="41"/>
                <c:pt idx="0">
                  <c:v>1.5896264406986514E-2</c:v>
                </c:pt>
                <c:pt idx="1">
                  <c:v>2.823063750990994E-2</c:v>
                </c:pt>
                <c:pt idx="2">
                  <c:v>4.4224370138580084E-2</c:v>
                </c:pt>
                <c:pt idx="3">
                  <c:v>6.2234959851546451E-2</c:v>
                </c:pt>
                <c:pt idx="4">
                  <c:v>8.0659606592906774E-2</c:v>
                </c:pt>
                <c:pt idx="5">
                  <c:v>9.8435997529932165E-2</c:v>
                </c:pt>
                <c:pt idx="6">
                  <c:v>0.11503743080789038</c:v>
                </c:pt>
                <c:pt idx="7">
                  <c:v>0.13029733588896439</c:v>
                </c:pt>
                <c:pt idx="8">
                  <c:v>0.14425510663886751</c:v>
                </c:pt>
                <c:pt idx="9">
                  <c:v>0.15706404979281322</c:v>
                </c:pt>
                <c:pt idx="10">
                  <c:v>0.16894900449281874</c:v>
                </c:pt>
                <c:pt idx="11">
                  <c:v>0.18019463422073406</c:v>
                </c:pt>
                <c:pt idx="12">
                  <c:v>0.19114925337067359</c:v>
                </c:pt>
                <c:pt idx="13">
                  <c:v>0.2022326089086833</c:v>
                </c:pt>
                <c:pt idx="14">
                  <c:v>0.21393893731336949</c:v>
                </c:pt>
                <c:pt idx="15">
                  <c:v>0.22683016921988708</c:v>
                </c:pt>
                <c:pt idx="16">
                  <c:v>0.241517761224116</c:v>
                </c:pt>
                <c:pt idx="17">
                  <c:v>0.25863306494550919</c:v>
                </c:pt>
                <c:pt idx="18">
                  <c:v>0.27878424089639509</c:v>
                </c:pt>
                <c:pt idx="19">
                  <c:v>0.30249424076851994</c:v>
                </c:pt>
                <c:pt idx="20">
                  <c:v>0.33011337348111547</c:v>
                </c:pt>
                <c:pt idx="21">
                  <c:v>0.36170610221361915</c:v>
                </c:pt>
                <c:pt idx="22">
                  <c:v>0.39692810320494315</c:v>
                </c:pt>
                <c:pt idx="23">
                  <c:v>0.4349337601990243</c:v>
                </c:pt>
                <c:pt idx="24">
                  <c:v>0.47437288058494315</c:v>
                </c:pt>
                <c:pt idx="25">
                  <c:v>0.51352598361875068</c:v>
                </c:pt>
                <c:pt idx="26">
                  <c:v>0.55057644877609824</c:v>
                </c:pt>
                <c:pt idx="27">
                  <c:v>0.58394591845882338</c:v>
                </c:pt>
                <c:pt idx="28">
                  <c:v>0.61257836871200999</c:v>
                </c:pt>
                <c:pt idx="29">
                  <c:v>0.63608290464916617</c:v>
                </c:pt>
                <c:pt idx="30">
                  <c:v>0.65471289597565063</c:v>
                </c:pt>
                <c:pt idx="31">
                  <c:v>0.66921465609498254</c:v>
                </c:pt>
                <c:pt idx="32">
                  <c:v>0.68059564150595742</c:v>
                </c:pt>
                <c:pt idx="33">
                  <c:v>0.68986191494246729</c:v>
                </c:pt>
                <c:pt idx="34">
                  <c:v>0.69779237325075993</c:v>
                </c:pt>
                <c:pt idx="35">
                  <c:v>0.70484191519877903</c:v>
                </c:pt>
                <c:pt idx="36">
                  <c:v>0.71121442307669069</c:v>
                </c:pt>
                <c:pt idx="37">
                  <c:v>0.71700394712845672</c:v>
                </c:pt>
                <c:pt idx="38">
                  <c:v>0.72227485317261542</c:v>
                </c:pt>
                <c:pt idx="39">
                  <c:v>0.72708093231076387</c:v>
                </c:pt>
                <c:pt idx="40">
                  <c:v>0.73146855231429353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0FF-4F54-887D-22B3E627A22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004311327"/>
        <c:axId val="1802006159"/>
      </c:lineChart>
      <c:catAx>
        <c:axId val="2004311327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802006159"/>
        <c:crosses val="autoZero"/>
        <c:auto val="1"/>
        <c:lblAlgn val="ctr"/>
        <c:lblOffset val="100"/>
        <c:noMultiLvlLbl val="0"/>
      </c:catAx>
      <c:valAx>
        <c:axId val="1802006159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00431132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/>
              <a:t>Ne</a:t>
            </a:r>
            <a:r>
              <a:rPr lang="it-IT" baseline="0"/>
              <a:t>w tech period</a:t>
            </a:r>
            <a:r>
              <a:rPr lang="it-IT"/>
              <a:t> demand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'Total market'!$U$2</c:f>
              <c:strCache>
                <c:ptCount val="1"/>
                <c:pt idx="0">
                  <c:v>High-end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'Total market'!$T$3:$T$43</c:f>
              <c:numCache>
                <c:formatCode>General</c:formatCode>
                <c:ptCount val="41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  <c:pt idx="21">
                  <c:v>10.5</c:v>
                </c:pt>
                <c:pt idx="22">
                  <c:v>11</c:v>
                </c:pt>
                <c:pt idx="23">
                  <c:v>11.5</c:v>
                </c:pt>
                <c:pt idx="24">
                  <c:v>12</c:v>
                </c:pt>
                <c:pt idx="25">
                  <c:v>12.5</c:v>
                </c:pt>
                <c:pt idx="26">
                  <c:v>13</c:v>
                </c:pt>
                <c:pt idx="27">
                  <c:v>13.5</c:v>
                </c:pt>
                <c:pt idx="28">
                  <c:v>14</c:v>
                </c:pt>
                <c:pt idx="29">
                  <c:v>14.5</c:v>
                </c:pt>
                <c:pt idx="30">
                  <c:v>15</c:v>
                </c:pt>
                <c:pt idx="31">
                  <c:v>15.5</c:v>
                </c:pt>
                <c:pt idx="32">
                  <c:v>16</c:v>
                </c:pt>
                <c:pt idx="33">
                  <c:v>16.5</c:v>
                </c:pt>
                <c:pt idx="34">
                  <c:v>17</c:v>
                </c:pt>
                <c:pt idx="35">
                  <c:v>17.5</c:v>
                </c:pt>
                <c:pt idx="36">
                  <c:v>18</c:v>
                </c:pt>
                <c:pt idx="37">
                  <c:v>18.5</c:v>
                </c:pt>
                <c:pt idx="38">
                  <c:v>19</c:v>
                </c:pt>
                <c:pt idx="39">
                  <c:v>19.5</c:v>
                </c:pt>
                <c:pt idx="40">
                  <c:v>20</c:v>
                </c:pt>
              </c:numCache>
            </c:numRef>
          </c:cat>
          <c:val>
            <c:numRef>
              <c:f>'Total market'!$U$3:$U$43</c:f>
              <c:numCache>
                <c:formatCode>0</c:formatCode>
                <c:ptCount val="41"/>
                <c:pt idx="0">
                  <c:v>598.87587902411747</c:v>
                </c:pt>
                <c:pt idx="1">
                  <c:v>1077.117575395316</c:v>
                </c:pt>
                <c:pt idx="2">
                  <c:v>1677.9760695964615</c:v>
                </c:pt>
                <c:pt idx="3">
                  <c:v>2324.1951317550374</c:v>
                </c:pt>
                <c:pt idx="4">
                  <c:v>2961.0240582748452</c:v>
                </c:pt>
                <c:pt idx="5">
                  <c:v>3561.6542127780413</c:v>
                </c:pt>
                <c:pt idx="6">
                  <c:v>4116.7538266621614</c:v>
                </c:pt>
                <c:pt idx="7">
                  <c:v>4625.935575355913</c:v>
                </c:pt>
                <c:pt idx="8">
                  <c:v>5093.174620823831</c:v>
                </c:pt>
                <c:pt idx="9">
                  <c:v>5524.8076599244987</c:v>
                </c:pt>
                <c:pt idx="10">
                  <c:v>5928.9405281260715</c:v>
                </c:pt>
                <c:pt idx="11">
                  <c:v>6315.5784891166231</c:v>
                </c:pt>
                <c:pt idx="12">
                  <c:v>6697.0690820670216</c:v>
                </c:pt>
                <c:pt idx="13">
                  <c:v>7088.553436133393</c:v>
                </c:pt>
                <c:pt idx="14">
                  <c:v>7508.1845264057392</c:v>
                </c:pt>
                <c:pt idx="15">
                  <c:v>7976.9671592634786</c:v>
                </c:pt>
                <c:pt idx="16">
                  <c:v>8518.1784941043352</c:v>
                </c:pt>
                <c:pt idx="17">
                  <c:v>9156.3474308899131</c:v>
                </c:pt>
                <c:pt idx="18">
                  <c:v>9915.6571416209408</c:v>
                </c:pt>
                <c:pt idx="19">
                  <c:v>10817.4559786643</c:v>
                </c:pt>
                <c:pt idx="20">
                  <c:v>11876.496889220622</c:v>
                </c:pt>
                <c:pt idx="21">
                  <c:v>13095.821749193992</c:v>
                </c:pt>
                <c:pt idx="22">
                  <c:v>14461.080074877296</c:v>
                </c:pt>
                <c:pt idx="23">
                  <c:v>15936.398366523801</c:v>
                </c:pt>
                <c:pt idx="24">
                  <c:v>17464.805940555711</c:v>
                </c:pt>
                <c:pt idx="25">
                  <c:v>18975.268397242475</c:v>
                </c:pt>
                <c:pt idx="26">
                  <c:v>20395.269564314254</c:v>
                </c:pt>
                <c:pt idx="27">
                  <c:v>21664.65693979312</c:v>
                </c:pt>
                <c:pt idx="28">
                  <c:v>22745.806865286289</c:v>
                </c:pt>
                <c:pt idx="29">
                  <c:v>23627.418254644082</c:v>
                </c:pt>
                <c:pt idx="30">
                  <c:v>24322.237941107251</c:v>
                </c:pt>
                <c:pt idx="31">
                  <c:v>24860.608876528382</c:v>
                </c:pt>
                <c:pt idx="32">
                  <c:v>25281.688103650496</c:v>
                </c:pt>
                <c:pt idx="33">
                  <c:v>25623.859491426996</c:v>
                </c:pt>
                <c:pt idx="34">
                  <c:v>25916.571969580655</c:v>
                </c:pt>
                <c:pt idx="35">
                  <c:v>26176.928095155381</c:v>
                </c:pt>
                <c:pt idx="36">
                  <c:v>26412.547032212038</c:v>
                </c:pt>
                <c:pt idx="37">
                  <c:v>26626.917153164351</c:v>
                </c:pt>
                <c:pt idx="38">
                  <c:v>26822.418615990551</c:v>
                </c:pt>
                <c:pt idx="39">
                  <c:v>27001.041123428276</c:v>
                </c:pt>
                <c:pt idx="40">
                  <c:v>27164.500349353719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466-4B02-A2EE-ADE5FE2E899F}"/>
            </c:ext>
          </c:extLst>
        </c:ser>
        <c:ser>
          <c:idx val="1"/>
          <c:order val="1"/>
          <c:tx>
            <c:strRef>
              <c:f>'Total market'!$V$2</c:f>
              <c:strCache>
                <c:ptCount val="1"/>
                <c:pt idx="0">
                  <c:v>Medium-end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'Total market'!$T$3:$T$43</c:f>
              <c:numCache>
                <c:formatCode>General</c:formatCode>
                <c:ptCount val="41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  <c:pt idx="21">
                  <c:v>10.5</c:v>
                </c:pt>
                <c:pt idx="22">
                  <c:v>11</c:v>
                </c:pt>
                <c:pt idx="23">
                  <c:v>11.5</c:v>
                </c:pt>
                <c:pt idx="24">
                  <c:v>12</c:v>
                </c:pt>
                <c:pt idx="25">
                  <c:v>12.5</c:v>
                </c:pt>
                <c:pt idx="26">
                  <c:v>13</c:v>
                </c:pt>
                <c:pt idx="27">
                  <c:v>13.5</c:v>
                </c:pt>
                <c:pt idx="28">
                  <c:v>14</c:v>
                </c:pt>
                <c:pt idx="29">
                  <c:v>14.5</c:v>
                </c:pt>
                <c:pt idx="30">
                  <c:v>15</c:v>
                </c:pt>
                <c:pt idx="31">
                  <c:v>15.5</c:v>
                </c:pt>
                <c:pt idx="32">
                  <c:v>16</c:v>
                </c:pt>
                <c:pt idx="33">
                  <c:v>16.5</c:v>
                </c:pt>
                <c:pt idx="34">
                  <c:v>17</c:v>
                </c:pt>
                <c:pt idx="35">
                  <c:v>17.5</c:v>
                </c:pt>
                <c:pt idx="36">
                  <c:v>18</c:v>
                </c:pt>
                <c:pt idx="37">
                  <c:v>18.5</c:v>
                </c:pt>
                <c:pt idx="38">
                  <c:v>19</c:v>
                </c:pt>
                <c:pt idx="39">
                  <c:v>19.5</c:v>
                </c:pt>
                <c:pt idx="40">
                  <c:v>20</c:v>
                </c:pt>
              </c:numCache>
            </c:numRef>
          </c:cat>
          <c:val>
            <c:numRef>
              <c:f>'Total market'!$V$3:$V$43</c:f>
              <c:numCache>
                <c:formatCode>0</c:formatCode>
                <c:ptCount val="41"/>
                <c:pt idx="0">
                  <c:v>721.98142019803072</c:v>
                </c:pt>
                <c:pt idx="1">
                  <c:v>1255.7783598032781</c:v>
                </c:pt>
                <c:pt idx="2">
                  <c:v>1938.8732315990324</c:v>
                </c:pt>
                <c:pt idx="3">
                  <c:v>2703.3899855563527</c:v>
                </c:pt>
                <c:pt idx="4">
                  <c:v>3489.4114383891774</c:v>
                </c:pt>
                <c:pt idx="5">
                  <c:v>4261.457718226281</c:v>
                </c:pt>
                <c:pt idx="6">
                  <c:v>5006.3425031597499</c:v>
                </c:pt>
                <c:pt idx="7">
                  <c:v>5727.1874605044659</c:v>
                </c:pt>
                <c:pt idx="8">
                  <c:v>6439.9296027523724</c:v>
                </c:pt>
                <c:pt idx="9">
                  <c:v>7173.377096876271</c:v>
                </c:pt>
                <c:pt idx="10">
                  <c:v>7972.4171174028806</c:v>
                </c:pt>
                <c:pt idx="11">
                  <c:v>8903.4716159080417</c:v>
                </c:pt>
                <c:pt idx="12">
                  <c:v>10059.98300804037</c:v>
                </c:pt>
                <c:pt idx="13">
                  <c:v>11562.137069371569</c:v>
                </c:pt>
                <c:pt idx="14">
                  <c:v>13537.746123966259</c:v>
                </c:pt>
                <c:pt idx="15">
                  <c:v>16063.879214485143</c:v>
                </c:pt>
                <c:pt idx="16">
                  <c:v>19066.28166845279</c:v>
                </c:pt>
                <c:pt idx="17">
                  <c:v>22251.504701748483</c:v>
                </c:pt>
                <c:pt idx="18">
                  <c:v>25201.259313284419</c:v>
                </c:pt>
                <c:pt idx="19">
                  <c:v>27599.940185863612</c:v>
                </c:pt>
                <c:pt idx="20">
                  <c:v>29374.236211543797</c:v>
                </c:pt>
                <c:pt idx="21">
                  <c:v>30641.367774843675</c:v>
                </c:pt>
                <c:pt idx="22">
                  <c:v>31575.293791883807</c:v>
                </c:pt>
                <c:pt idx="23">
                  <c:v>32314.388842747845</c:v>
                </c:pt>
                <c:pt idx="24">
                  <c:v>32938.876201764491</c:v>
                </c:pt>
                <c:pt idx="25">
                  <c:v>33487.05475007389</c:v>
                </c:pt>
                <c:pt idx="26">
                  <c:v>33976.619001744322</c:v>
                </c:pt>
                <c:pt idx="27">
                  <c:v>34417.338815899042</c:v>
                </c:pt>
                <c:pt idx="28">
                  <c:v>34816.033264759077</c:v>
                </c:pt>
                <c:pt idx="29">
                  <c:v>35178.071535078845</c:v>
                </c:pt>
                <c:pt idx="30">
                  <c:v>35507.85208848583</c:v>
                </c:pt>
                <c:pt idx="31">
                  <c:v>35809.04078787347</c:v>
                </c:pt>
                <c:pt idx="32">
                  <c:v>36084.732527131811</c:v>
                </c:pt>
                <c:pt idx="33">
                  <c:v>36337.569821309364</c:v>
                </c:pt>
                <c:pt idx="34">
                  <c:v>36569.831614754847</c:v>
                </c:pt>
                <c:pt idx="35">
                  <c:v>36783.500724667028</c:v>
                </c:pt>
                <c:pt idx="36">
                  <c:v>36980.315730617032</c:v>
                </c:pt>
                <c:pt idx="37">
                  <c:v>37161.811399040263</c:v>
                </c:pt>
                <c:pt idx="38">
                  <c:v>37329.350559898048</c:v>
                </c:pt>
                <c:pt idx="39">
                  <c:v>37484.149541593462</c:v>
                </c:pt>
                <c:pt idx="40">
                  <c:v>37627.298700835818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466-4B02-A2EE-ADE5FE2E899F}"/>
            </c:ext>
          </c:extLst>
        </c:ser>
        <c:ser>
          <c:idx val="2"/>
          <c:order val="2"/>
          <c:tx>
            <c:strRef>
              <c:f>'Total market'!$W$2</c:f>
              <c:strCache>
                <c:ptCount val="1"/>
                <c:pt idx="0">
                  <c:v>Low-end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'Total market'!$T$3:$T$43</c:f>
              <c:numCache>
                <c:formatCode>General</c:formatCode>
                <c:ptCount val="41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  <c:pt idx="21">
                  <c:v>10.5</c:v>
                </c:pt>
                <c:pt idx="22">
                  <c:v>11</c:v>
                </c:pt>
                <c:pt idx="23">
                  <c:v>11.5</c:v>
                </c:pt>
                <c:pt idx="24">
                  <c:v>12</c:v>
                </c:pt>
                <c:pt idx="25">
                  <c:v>12.5</c:v>
                </c:pt>
                <c:pt idx="26">
                  <c:v>13</c:v>
                </c:pt>
                <c:pt idx="27">
                  <c:v>13.5</c:v>
                </c:pt>
                <c:pt idx="28">
                  <c:v>14</c:v>
                </c:pt>
                <c:pt idx="29">
                  <c:v>14.5</c:v>
                </c:pt>
                <c:pt idx="30">
                  <c:v>15</c:v>
                </c:pt>
                <c:pt idx="31">
                  <c:v>15.5</c:v>
                </c:pt>
                <c:pt idx="32">
                  <c:v>16</c:v>
                </c:pt>
                <c:pt idx="33">
                  <c:v>16.5</c:v>
                </c:pt>
                <c:pt idx="34">
                  <c:v>17</c:v>
                </c:pt>
                <c:pt idx="35">
                  <c:v>17.5</c:v>
                </c:pt>
                <c:pt idx="36">
                  <c:v>18</c:v>
                </c:pt>
                <c:pt idx="37">
                  <c:v>18.5</c:v>
                </c:pt>
                <c:pt idx="38">
                  <c:v>19</c:v>
                </c:pt>
                <c:pt idx="39">
                  <c:v>19.5</c:v>
                </c:pt>
                <c:pt idx="40">
                  <c:v>20</c:v>
                </c:pt>
              </c:numCache>
            </c:numRef>
          </c:cat>
          <c:val>
            <c:numRef>
              <c:f>'Total market'!$W$3:$W$43</c:f>
              <c:numCache>
                <c:formatCode>0</c:formatCode>
                <c:ptCount val="41"/>
                <c:pt idx="0">
                  <c:v>931.61131441489363</c:v>
                </c:pt>
                <c:pt idx="1">
                  <c:v>1816.8260432532256</c:v>
                </c:pt>
                <c:pt idx="2">
                  <c:v>3118.1019952058696</c:v>
                </c:pt>
                <c:pt idx="3">
                  <c:v>4867.5840025747566</c:v>
                </c:pt>
                <c:pt idx="4">
                  <c:v>7150.8091042249926</c:v>
                </c:pt>
                <c:pt idx="5">
                  <c:v>10123.013500807121</c:v>
                </c:pt>
                <c:pt idx="6">
                  <c:v>13970.526249116027</c:v>
                </c:pt>
                <c:pt idx="7">
                  <c:v>18764.373241339417</c:v>
                </c:pt>
                <c:pt idx="8">
                  <c:v>24205.337172368945</c:v>
                </c:pt>
                <c:pt idx="9">
                  <c:v>29502.448414842016</c:v>
                </c:pt>
                <c:pt idx="10">
                  <c:v>33736.466246247976</c:v>
                </c:pt>
                <c:pt idx="11">
                  <c:v>36548.854191416547</c:v>
                </c:pt>
                <c:pt idx="12">
                  <c:v>38324.366426369044</c:v>
                </c:pt>
                <c:pt idx="13">
                  <c:v>39601.488878259494</c:v>
                </c:pt>
                <c:pt idx="14">
                  <c:v>40640.174792701066</c:v>
                </c:pt>
                <c:pt idx="15">
                  <c:v>41520.875361887811</c:v>
                </c:pt>
                <c:pt idx="16">
                  <c:v>42280.909842476736</c:v>
                </c:pt>
                <c:pt idx="17">
                  <c:v>42945.386348289459</c:v>
                </c:pt>
                <c:pt idx="18">
                  <c:v>43532.335048795299</c:v>
                </c:pt>
                <c:pt idx="19">
                  <c:v>44055.092501337502</c:v>
                </c:pt>
                <c:pt idx="20">
                  <c:v>44523.78706844306</c:v>
                </c:pt>
                <c:pt idx="21">
                  <c:v>44946.297521585191</c:v>
                </c:pt>
                <c:pt idx="22">
                  <c:v>45328.88829249925</c:v>
                </c:pt>
                <c:pt idx="23">
                  <c:v>45676.640469898004</c:v>
                </c:pt>
                <c:pt idx="24">
                  <c:v>45993.750311268923</c:v>
                </c:pt>
                <c:pt idx="25">
                  <c:v>46283.739698029174</c:v>
                </c:pt>
                <c:pt idx="26">
                  <c:v>46549.606719749776</c:v>
                </c:pt>
                <c:pt idx="27">
                  <c:v>46793.934677882578</c:v>
                </c:pt>
                <c:pt idx="28">
                  <c:v>47018.971646902646</c:v>
                </c:pt>
                <c:pt idx="29">
                  <c:v>47226.688854507607</c:v>
                </c:pt>
                <c:pt idx="30">
                  <c:v>47418.823688696226</c:v>
                </c:pt>
                <c:pt idx="31">
                  <c:v>47596.911586254442</c:v>
                </c:pt>
                <c:pt idx="32">
                  <c:v>47762.310062711804</c:v>
                </c:pt>
                <c:pt idx="33">
                  <c:v>47916.217468518778</c:v>
                </c:pt>
                <c:pt idx="34">
                  <c:v>48059.688528781036</c:v>
                </c:pt>
                <c:pt idx="35">
                  <c:v>48193.64823367956</c:v>
                </c:pt>
                <c:pt idx="36">
                  <c:v>48318.905144956865</c:v>
                </c:pt>
                <c:pt idx="37">
                  <c:v>48436.164679850852</c:v>
                </c:pt>
                <c:pt idx="38">
                  <c:v>48546.042477526658</c:v>
                </c:pt>
                <c:pt idx="39">
                  <c:v>48649.077605884537</c:v>
                </c:pt>
                <c:pt idx="40">
                  <c:v>48745.745171616814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466-4B02-A2EE-ADE5FE2E899F}"/>
            </c:ext>
          </c:extLst>
        </c:ser>
        <c:ser>
          <c:idx val="3"/>
          <c:order val="3"/>
          <c:tx>
            <c:strRef>
              <c:f>'Total market'!$X$2</c:f>
              <c:strCache>
                <c:ptCount val="1"/>
                <c:pt idx="0">
                  <c:v>Total demand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'Total market'!$T$3:$T$43</c:f>
              <c:numCache>
                <c:formatCode>General</c:formatCode>
                <c:ptCount val="41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  <c:pt idx="21">
                  <c:v>10.5</c:v>
                </c:pt>
                <c:pt idx="22">
                  <c:v>11</c:v>
                </c:pt>
                <c:pt idx="23">
                  <c:v>11.5</c:v>
                </c:pt>
                <c:pt idx="24">
                  <c:v>12</c:v>
                </c:pt>
                <c:pt idx="25">
                  <c:v>12.5</c:v>
                </c:pt>
                <c:pt idx="26">
                  <c:v>13</c:v>
                </c:pt>
                <c:pt idx="27">
                  <c:v>13.5</c:v>
                </c:pt>
                <c:pt idx="28">
                  <c:v>14</c:v>
                </c:pt>
                <c:pt idx="29">
                  <c:v>14.5</c:v>
                </c:pt>
                <c:pt idx="30">
                  <c:v>15</c:v>
                </c:pt>
                <c:pt idx="31">
                  <c:v>15.5</c:v>
                </c:pt>
                <c:pt idx="32">
                  <c:v>16</c:v>
                </c:pt>
                <c:pt idx="33">
                  <c:v>16.5</c:v>
                </c:pt>
                <c:pt idx="34">
                  <c:v>17</c:v>
                </c:pt>
                <c:pt idx="35">
                  <c:v>17.5</c:v>
                </c:pt>
                <c:pt idx="36">
                  <c:v>18</c:v>
                </c:pt>
                <c:pt idx="37">
                  <c:v>18.5</c:v>
                </c:pt>
                <c:pt idx="38">
                  <c:v>19</c:v>
                </c:pt>
                <c:pt idx="39">
                  <c:v>19.5</c:v>
                </c:pt>
                <c:pt idx="40">
                  <c:v>20</c:v>
                </c:pt>
              </c:numCache>
            </c:numRef>
          </c:cat>
          <c:val>
            <c:numRef>
              <c:f>'Total market'!$X$3:$X$43</c:f>
              <c:numCache>
                <c:formatCode>0</c:formatCode>
                <c:ptCount val="41"/>
                <c:pt idx="0">
                  <c:v>2252.4686136370419</c:v>
                </c:pt>
                <c:pt idx="1">
                  <c:v>4149.7219784518202</c:v>
                </c:pt>
                <c:pt idx="2">
                  <c:v>6734.9512964013629</c:v>
                </c:pt>
                <c:pt idx="3">
                  <c:v>9895.1691198861463</c:v>
                </c:pt>
                <c:pt idx="4">
                  <c:v>13601.244600889015</c:v>
                </c:pt>
                <c:pt idx="5">
                  <c:v>17946.125431811444</c:v>
                </c:pt>
                <c:pt idx="6">
                  <c:v>23093.622578937939</c:v>
                </c:pt>
                <c:pt idx="7">
                  <c:v>29117.496277199796</c:v>
                </c:pt>
                <c:pt idx="8">
                  <c:v>35738.441395945149</c:v>
                </c:pt>
                <c:pt idx="9">
                  <c:v>42200.633171642781</c:v>
                </c:pt>
                <c:pt idx="10">
                  <c:v>47637.823891776927</c:v>
                </c:pt>
                <c:pt idx="11">
                  <c:v>51767.904296441207</c:v>
                </c:pt>
                <c:pt idx="12">
                  <c:v>55081.418516476435</c:v>
                </c:pt>
                <c:pt idx="13">
                  <c:v>58252.179383764451</c:v>
                </c:pt>
                <c:pt idx="14">
                  <c:v>61686.105443073066</c:v>
                </c:pt>
                <c:pt idx="15">
                  <c:v>65561.721735636442</c:v>
                </c:pt>
                <c:pt idx="16">
                  <c:v>69865.370005033852</c:v>
                </c:pt>
                <c:pt idx="17">
                  <c:v>74353.238480927859</c:v>
                </c:pt>
                <c:pt idx="18">
                  <c:v>78649.251503700652</c:v>
                </c:pt>
                <c:pt idx="19">
                  <c:v>82472.488665865414</c:v>
                </c:pt>
                <c:pt idx="20">
                  <c:v>85774.520169207477</c:v>
                </c:pt>
                <c:pt idx="21">
                  <c:v>88683.487045622867</c:v>
                </c:pt>
                <c:pt idx="22">
                  <c:v>91365.262159260354</c:v>
                </c:pt>
                <c:pt idx="23">
                  <c:v>93927.427679169647</c:v>
                </c:pt>
                <c:pt idx="24">
                  <c:v>96397.432453589136</c:v>
                </c:pt>
                <c:pt idx="25">
                  <c:v>98746.062845345528</c:v>
                </c:pt>
                <c:pt idx="26">
                  <c:v>100921.49528580836</c:v>
                </c:pt>
                <c:pt idx="27">
                  <c:v>102875.93043357474</c:v>
                </c:pt>
                <c:pt idx="28">
                  <c:v>104580.81177694802</c:v>
                </c:pt>
                <c:pt idx="29">
                  <c:v>106032.17864423053</c:v>
                </c:pt>
                <c:pt idx="30">
                  <c:v>107248.9137182893</c:v>
                </c:pt>
                <c:pt idx="31">
                  <c:v>108266.56125065629</c:v>
                </c:pt>
                <c:pt idx="32">
                  <c:v>109128.73069349412</c:v>
                </c:pt>
                <c:pt idx="33">
                  <c:v>109877.64678125514</c:v>
                </c:pt>
                <c:pt idx="34">
                  <c:v>110546.09211311654</c:v>
                </c:pt>
                <c:pt idx="35">
                  <c:v>111154.07705350197</c:v>
                </c:pt>
                <c:pt idx="36">
                  <c:v>111711.76790778594</c:v>
                </c:pt>
                <c:pt idx="37">
                  <c:v>112224.89323205547</c:v>
                </c:pt>
                <c:pt idx="38">
                  <c:v>112697.81165341527</c:v>
                </c:pt>
                <c:pt idx="39">
                  <c:v>113134.26827090628</c:v>
                </c:pt>
                <c:pt idx="40">
                  <c:v>113537.54422180635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8466-4B02-A2EE-ADE5FE2E899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946562639"/>
        <c:axId val="1777157199"/>
      </c:lineChart>
      <c:catAx>
        <c:axId val="194656263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777157199"/>
        <c:crosses val="autoZero"/>
        <c:auto val="1"/>
        <c:lblAlgn val="ctr"/>
        <c:lblOffset val="100"/>
        <c:noMultiLvlLbl val="0"/>
      </c:catAx>
      <c:valAx>
        <c:axId val="177715719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94656263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areaChart>
        <c:grouping val="stacked"/>
        <c:varyColors val="0"/>
        <c:ser>
          <c:idx val="1"/>
          <c:order val="0"/>
          <c:tx>
            <c:strRef>
              <c:f>'High - Late majority'!$M$2</c:f>
              <c:strCache>
                <c:ptCount val="1"/>
                <c:pt idx="0">
                  <c:v>Installed base new tech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val>
            <c:numRef>
              <c:f>'High - Late majority'!$M$3:$M$43</c:f>
              <c:numCache>
                <c:formatCode>0</c:formatCode>
                <c:ptCount val="41"/>
                <c:pt idx="0">
                  <c:v>170</c:v>
                </c:pt>
                <c:pt idx="1">
                  <c:v>347.17737118907803</c:v>
                </c:pt>
                <c:pt idx="2">
                  <c:v>655.04139376206808</c:v>
                </c:pt>
                <c:pt idx="3">
                  <c:v>1120.6459039646538</c:v>
                </c:pt>
                <c:pt idx="4">
                  <c:v>1746.044756477173</c:v>
                </c:pt>
                <c:pt idx="5">
                  <c:v>2512.5480270651583</c:v>
                </c:pt>
                <c:pt idx="6">
                  <c:v>3390.7247915120197</c:v>
                </c:pt>
                <c:pt idx="7">
                  <c:v>4348.8433155858183</c:v>
                </c:pt>
                <c:pt idx="8">
                  <c:v>5357.8078508322415</c:v>
                </c:pt>
                <c:pt idx="9">
                  <c:v>6393.3892828529661</c:v>
                </c:pt>
                <c:pt idx="10">
                  <c:v>7436.947525283389</c:v>
                </c:pt>
                <c:pt idx="11">
                  <c:v>8475.5052037743189</c:v>
                </c:pt>
                <c:pt idx="12">
                  <c:v>9501.6610095225296</c:v>
                </c:pt>
                <c:pt idx="13">
                  <c:v>10513.564838570239</c:v>
                </c:pt>
                <c:pt idx="14">
                  <c:v>11514.995876370416</c:v>
                </c:pt>
                <c:pt idx="15">
                  <c:v>12515.467945660313</c:v>
                </c:pt>
                <c:pt idx="16">
                  <c:v>13530.232411364826</c:v>
                </c:pt>
                <c:pt idx="17">
                  <c:v>14580.049005267581</c:v>
                </c:pt>
                <c:pt idx="18">
                  <c:v>15690.613232532685</c:v>
                </c:pt>
                <c:pt idx="19">
                  <c:v>16891.520319081817</c:v>
                </c:pt>
                <c:pt idx="20">
                  <c:v>18214.593841018173</c:v>
                </c:pt>
                <c:pt idx="21">
                  <c:v>19691.350276749668</c:v>
                </c:pt>
                <c:pt idx="22">
                  <c:v>21349.400538460861</c:v>
                </c:pt>
                <c:pt idx="23">
                  <c:v>23207.823773554752</c:v>
                </c:pt>
                <c:pt idx="24">
                  <c:v>25272.055650059097</c:v>
                </c:pt>
                <c:pt idx="25">
                  <c:v>27529.50153000826</c:v>
                </c:pt>
                <c:pt idx="26">
                  <c:v>29947.53259164609</c:v>
                </c:pt>
                <c:pt idx="27">
                  <c:v>32475.252424794424</c:v>
                </c:pt>
                <c:pt idx="28">
                  <c:v>35049.275021425259</c:v>
                </c:pt>
                <c:pt idx="29">
                  <c:v>37602.257969289596</c:v>
                </c:pt>
                <c:pt idx="30">
                  <c:v>40071.97630817302</c:v>
                </c:pt>
                <c:pt idx="31">
                  <c:v>42408.769285636612</c:v>
                </c:pt>
                <c:pt idx="32">
                  <c:v>44579.940758002151</c:v>
                </c:pt>
                <c:pt idx="33">
                  <c:v>46570.544073502788</c:v>
                </c:pt>
                <c:pt idx="34">
                  <c:v>48380.70187799383</c:v>
                </c:pt>
                <c:pt idx="35">
                  <c:v>50020.449355241944</c:v>
                </c:pt>
                <c:pt idx="36">
                  <c:v>51504.116370740085</c:v>
                </c:pt>
                <c:pt idx="37">
                  <c:v>52846.482809356879</c:v>
                </c:pt>
                <c:pt idx="38">
                  <c:v>54061.310713841172</c:v>
                </c:pt>
                <c:pt idx="39">
                  <c:v>55161.118484715844</c:v>
                </c:pt>
                <c:pt idx="40">
                  <c:v>56157.232598970702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EA2-4DB8-93E5-2BE93A2D2D6B}"/>
            </c:ext>
          </c:extLst>
        </c:ser>
        <c:ser>
          <c:idx val="0"/>
          <c:order val="1"/>
          <c:tx>
            <c:strRef>
              <c:f>'High - Late majority'!$L$2</c:f>
              <c:strCache>
                <c:ptCount val="1"/>
                <c:pt idx="0">
                  <c:v>Installed base legacy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  <a:ln>
              <a:noFill/>
            </a:ln>
            <a:effectLst/>
          </c:spPr>
          <c:val>
            <c:numRef>
              <c:f>'High - Late majority'!$L$3:$L$43</c:f>
              <c:numCache>
                <c:formatCode>0</c:formatCode>
                <c:ptCount val="41"/>
                <c:pt idx="0">
                  <c:v>84830</c:v>
                </c:pt>
                <c:pt idx="1">
                  <c:v>84652.822628810914</c:v>
                </c:pt>
                <c:pt idx="2">
                  <c:v>84344.958606237924</c:v>
                </c:pt>
                <c:pt idx="3">
                  <c:v>83879.354096035328</c:v>
                </c:pt>
                <c:pt idx="4">
                  <c:v>83253.955243522811</c:v>
                </c:pt>
                <c:pt idx="5">
                  <c:v>82487.451972934825</c:v>
                </c:pt>
                <c:pt idx="6">
                  <c:v>81609.275208487961</c:v>
                </c:pt>
                <c:pt idx="7">
                  <c:v>80651.156684414163</c:v>
                </c:pt>
                <c:pt idx="8">
                  <c:v>79642.192149167735</c:v>
                </c:pt>
                <c:pt idx="9">
                  <c:v>78606.610717147021</c:v>
                </c:pt>
                <c:pt idx="10">
                  <c:v>77563.052474716591</c:v>
                </c:pt>
                <c:pt idx="11">
                  <c:v>76524.49479622567</c:v>
                </c:pt>
                <c:pt idx="12">
                  <c:v>75498.338990477467</c:v>
                </c:pt>
                <c:pt idx="13">
                  <c:v>74486.435161429748</c:v>
                </c:pt>
                <c:pt idx="14">
                  <c:v>73485.004123629566</c:v>
                </c:pt>
                <c:pt idx="15">
                  <c:v>72484.532054339667</c:v>
                </c:pt>
                <c:pt idx="16">
                  <c:v>71469.76758863515</c:v>
                </c:pt>
                <c:pt idx="17">
                  <c:v>70419.950994732397</c:v>
                </c:pt>
                <c:pt idx="18">
                  <c:v>69309.386767467295</c:v>
                </c:pt>
                <c:pt idx="19">
                  <c:v>68108.479680918157</c:v>
                </c:pt>
                <c:pt idx="20">
                  <c:v>66785.406158981801</c:v>
                </c:pt>
                <c:pt idx="21">
                  <c:v>65308.649723250302</c:v>
                </c:pt>
                <c:pt idx="22">
                  <c:v>63650.59946153911</c:v>
                </c:pt>
                <c:pt idx="23">
                  <c:v>61792.176226445212</c:v>
                </c:pt>
                <c:pt idx="24">
                  <c:v>59727.944349940874</c:v>
                </c:pt>
                <c:pt idx="25">
                  <c:v>57470.498469991711</c:v>
                </c:pt>
                <c:pt idx="26">
                  <c:v>55052.467408353885</c:v>
                </c:pt>
                <c:pt idx="27">
                  <c:v>52524.747575205547</c:v>
                </c:pt>
                <c:pt idx="28">
                  <c:v>49950.724978574712</c:v>
                </c:pt>
                <c:pt idx="29">
                  <c:v>47397.742030710375</c:v>
                </c:pt>
                <c:pt idx="30">
                  <c:v>44928.023691826944</c:v>
                </c:pt>
                <c:pt idx="31">
                  <c:v>42591.230714363352</c:v>
                </c:pt>
                <c:pt idx="32">
                  <c:v>40420.05924199782</c:v>
                </c:pt>
                <c:pt idx="33">
                  <c:v>38429.455926497183</c:v>
                </c:pt>
                <c:pt idx="34">
                  <c:v>36619.298122006148</c:v>
                </c:pt>
                <c:pt idx="35">
                  <c:v>34979.550644758034</c:v>
                </c:pt>
                <c:pt idx="36">
                  <c:v>33495.883629259901</c:v>
                </c:pt>
                <c:pt idx="37">
                  <c:v>32153.517190643106</c:v>
                </c:pt>
                <c:pt idx="38">
                  <c:v>30938.689286158813</c:v>
                </c:pt>
                <c:pt idx="39">
                  <c:v>29838.881515284142</c:v>
                </c:pt>
                <c:pt idx="40">
                  <c:v>28842.767401029276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EA2-4DB8-93E5-2BE93A2D2D6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19931519"/>
        <c:axId val="1802005663"/>
      </c:areaChart>
      <c:catAx>
        <c:axId val="151993151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802005663"/>
        <c:crosses val="autoZero"/>
        <c:auto val="1"/>
        <c:lblAlgn val="ctr"/>
        <c:lblOffset val="100"/>
        <c:noMultiLvlLbl val="0"/>
      </c:catAx>
      <c:valAx>
        <c:axId val="180200566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519931519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zero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/>
              <a:t>Market share (new sales)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'Medium - Late majority'!$P$2</c:f>
              <c:strCache>
                <c:ptCount val="1"/>
                <c:pt idx="0">
                  <c:v>Mkt share legacy tech</c:v>
                </c:pt>
              </c:strCache>
            </c:strRef>
          </c:tx>
          <c:spPr>
            <a:ln w="28575" cap="rnd">
              <a:solidFill>
                <a:schemeClr val="bg1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'Medium - Late majority'!$P$3:$P$43</c:f>
              <c:numCache>
                <c:formatCode>0%</c:formatCode>
                <c:ptCount val="41"/>
                <c:pt idx="0">
                  <c:v>0.98493983904602955</c:v>
                </c:pt>
                <c:pt idx="1">
                  <c:v>0.97497885284594732</c:v>
                </c:pt>
                <c:pt idx="2">
                  <c:v>0.9622466004379473</c:v>
                </c:pt>
                <c:pt idx="3">
                  <c:v>0.94761895240067817</c:v>
                </c:pt>
                <c:pt idx="4">
                  <c:v>0.9320358556463576</c:v>
                </c:pt>
                <c:pt idx="5">
                  <c:v>0.91620280372098661</c:v>
                </c:pt>
                <c:pt idx="6">
                  <c:v>0.9005029863412094</c:v>
                </c:pt>
                <c:pt idx="7">
                  <c:v>0.88501553647163034</c:v>
                </c:pt>
                <c:pt idx="8">
                  <c:v>0.8695433715621953</c:v>
                </c:pt>
                <c:pt idx="9">
                  <c:v>0.8536046555036173</c:v>
                </c:pt>
                <c:pt idx="10">
                  <c:v>0.83637541108566316</c:v>
                </c:pt>
                <c:pt idx="11">
                  <c:v>0.81659296904269629</c:v>
                </c:pt>
                <c:pt idx="12">
                  <c:v>0.79246242938240008</c:v>
                </c:pt>
                <c:pt idx="13">
                  <c:v>0.76167592080681645</c:v>
                </c:pt>
                <c:pt idx="14">
                  <c:v>0.72177609544935029</c:v>
                </c:pt>
                <c:pt idx="15">
                  <c:v>0.6712043801348716</c:v>
                </c:pt>
                <c:pt idx="16">
                  <c:v>0.61110441895229262</c:v>
                </c:pt>
                <c:pt idx="17">
                  <c:v>0.54675124034120304</c:v>
                </c:pt>
                <c:pt idx="18">
                  <c:v>0.48628673653508891</c:v>
                </c:pt>
                <c:pt idx="19">
                  <c:v>0.43647884753766913</c:v>
                </c:pt>
                <c:pt idx="20">
                  <c:v>0.39937155921301098</c:v>
                </c:pt>
                <c:pt idx="21">
                  <c:v>0.37283534450610517</c:v>
                </c:pt>
                <c:pt idx="22">
                  <c:v>0.35331660359089251</c:v>
                </c:pt>
                <c:pt idx="23">
                  <c:v>0.33790957097151542</c:v>
                </c:pt>
                <c:pt idx="24">
                  <c:v>0.32491164325749017</c:v>
                </c:pt>
                <c:pt idx="25">
                  <c:v>0.31350489443924034</c:v>
                </c:pt>
                <c:pt idx="26">
                  <c:v>0.30331012219474074</c:v>
                </c:pt>
                <c:pt idx="27">
                  <c:v>0.2941187813721981</c:v>
                </c:pt>
                <c:pt idx="28">
                  <c:v>0.28578693742896777</c:v>
                </c:pt>
                <c:pt idx="29">
                  <c:v>0.27820269629071226</c:v>
                </c:pt>
                <c:pt idx="30">
                  <c:v>0.27127547649103184</c:v>
                </c:pt>
                <c:pt idx="31">
                  <c:v>0.26493058480469173</c:v>
                </c:pt>
                <c:pt idx="32">
                  <c:v>0.25910555006589275</c:v>
                </c:pt>
                <c:pt idx="33">
                  <c:v>0.25374745749008215</c:v>
                </c:pt>
                <c:pt idx="34">
                  <c:v>0.24881097094201016</c:v>
                </c:pt>
                <c:pt idx="35">
                  <c:v>0.24425684504429548</c:v>
                </c:pt>
                <c:pt idx="36">
                  <c:v>0.24005079160589582</c:v>
                </c:pt>
                <c:pt idx="37">
                  <c:v>0.23616260578898873</c:v>
                </c:pt>
                <c:pt idx="38">
                  <c:v>0.23256548497778667</c:v>
                </c:pt>
                <c:pt idx="39">
                  <c:v>0.22923549217595524</c:v>
                </c:pt>
                <c:pt idx="40">
                  <c:v>0.2261511288840537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2A2-40D4-B99C-A9D9922A5F76}"/>
            </c:ext>
          </c:extLst>
        </c:ser>
        <c:ser>
          <c:idx val="1"/>
          <c:order val="1"/>
          <c:tx>
            <c:strRef>
              <c:f>'Medium - Late majority'!$Q$2</c:f>
              <c:strCache>
                <c:ptCount val="1"/>
                <c:pt idx="0">
                  <c:v>Mkt share new tech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'Medium - Late majority'!$Q$3:$Q$43</c:f>
              <c:numCache>
                <c:formatCode>0%</c:formatCode>
                <c:ptCount val="41"/>
                <c:pt idx="0">
                  <c:v>1.506016095397048E-2</c:v>
                </c:pt>
                <c:pt idx="1">
                  <c:v>2.5021147154052636E-2</c:v>
                </c:pt>
                <c:pt idx="2">
                  <c:v>3.7753399562052758E-2</c:v>
                </c:pt>
                <c:pt idx="3">
                  <c:v>5.2381047599321814E-2</c:v>
                </c:pt>
                <c:pt idx="4">
                  <c:v>6.796414435364237E-2</c:v>
                </c:pt>
                <c:pt idx="5">
                  <c:v>8.3797196279013386E-2</c:v>
                </c:pt>
                <c:pt idx="6">
                  <c:v>9.9497013658790559E-2</c:v>
                </c:pt>
                <c:pt idx="7">
                  <c:v>0.11498446352836965</c:v>
                </c:pt>
                <c:pt idx="8">
                  <c:v>0.13045662843780476</c:v>
                </c:pt>
                <c:pt idx="9">
                  <c:v>0.14639534449638281</c:v>
                </c:pt>
                <c:pt idx="10">
                  <c:v>0.16362458891433687</c:v>
                </c:pt>
                <c:pt idx="11">
                  <c:v>0.18340703095730362</c:v>
                </c:pt>
                <c:pt idx="12">
                  <c:v>0.20753757061759989</c:v>
                </c:pt>
                <c:pt idx="13">
                  <c:v>0.23832407919318363</c:v>
                </c:pt>
                <c:pt idx="14">
                  <c:v>0.27822390455064977</c:v>
                </c:pt>
                <c:pt idx="15">
                  <c:v>0.32879561986512834</c:v>
                </c:pt>
                <c:pt idx="16">
                  <c:v>0.38889558104770733</c:v>
                </c:pt>
                <c:pt idx="17">
                  <c:v>0.45324875965879702</c:v>
                </c:pt>
                <c:pt idx="18">
                  <c:v>0.51371326346491109</c:v>
                </c:pt>
                <c:pt idx="19">
                  <c:v>0.56352115246233092</c:v>
                </c:pt>
                <c:pt idx="20">
                  <c:v>0.60062844078698907</c:v>
                </c:pt>
                <c:pt idx="21">
                  <c:v>0.62716465549389488</c:v>
                </c:pt>
                <c:pt idx="22">
                  <c:v>0.64668339640910755</c:v>
                </c:pt>
                <c:pt idx="23">
                  <c:v>0.66209042902848447</c:v>
                </c:pt>
                <c:pt idx="24">
                  <c:v>0.67508835674250989</c:v>
                </c:pt>
                <c:pt idx="25">
                  <c:v>0.68649510556075966</c:v>
                </c:pt>
                <c:pt idx="26">
                  <c:v>0.69668987780525915</c:v>
                </c:pt>
                <c:pt idx="27">
                  <c:v>0.70588121862780195</c:v>
                </c:pt>
                <c:pt idx="28">
                  <c:v>0.71421306257103223</c:v>
                </c:pt>
                <c:pt idx="29">
                  <c:v>0.72179730370928774</c:v>
                </c:pt>
                <c:pt idx="30">
                  <c:v>0.7287245235089681</c:v>
                </c:pt>
                <c:pt idx="31">
                  <c:v>0.73506941519530833</c:v>
                </c:pt>
                <c:pt idx="32">
                  <c:v>0.74089444993410725</c:v>
                </c:pt>
                <c:pt idx="33">
                  <c:v>0.74625254250991779</c:v>
                </c:pt>
                <c:pt idx="34">
                  <c:v>0.75118902905798979</c:v>
                </c:pt>
                <c:pt idx="35">
                  <c:v>0.75574315495570454</c:v>
                </c:pt>
                <c:pt idx="36">
                  <c:v>0.75994920839410418</c:v>
                </c:pt>
                <c:pt idx="37">
                  <c:v>0.76383739421101127</c:v>
                </c:pt>
                <c:pt idx="38">
                  <c:v>0.76743451502221338</c:v>
                </c:pt>
                <c:pt idx="39">
                  <c:v>0.77076450782404471</c:v>
                </c:pt>
                <c:pt idx="40">
                  <c:v>0.77384887111594636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2A2-40D4-B99C-A9D9922A5F7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004311327"/>
        <c:axId val="1802006159"/>
      </c:lineChart>
      <c:catAx>
        <c:axId val="2004311327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802006159"/>
        <c:crosses val="autoZero"/>
        <c:auto val="1"/>
        <c:lblAlgn val="ctr"/>
        <c:lblOffset val="100"/>
        <c:noMultiLvlLbl val="0"/>
      </c:catAx>
      <c:valAx>
        <c:axId val="1802006159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00431132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areaChart>
        <c:grouping val="stacked"/>
        <c:varyColors val="0"/>
        <c:ser>
          <c:idx val="1"/>
          <c:order val="0"/>
          <c:tx>
            <c:strRef>
              <c:f>'Medium - Late majority'!$M$2</c:f>
              <c:strCache>
                <c:ptCount val="1"/>
                <c:pt idx="0">
                  <c:v>Installed base new tech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val>
            <c:numRef>
              <c:f>'Medium - Late majority'!$M$3:$M$43</c:f>
              <c:numCache>
                <c:formatCode>0</c:formatCode>
                <c:ptCount val="41"/>
                <c:pt idx="0">
                  <c:v>340</c:v>
                </c:pt>
                <c:pt idx="1">
                  <c:v>639.73069389362263</c:v>
                </c:pt>
                <c:pt idx="2">
                  <c:v>1127.6023774034916</c:v>
                </c:pt>
                <c:pt idx="3">
                  <c:v>1841.816576403131</c:v>
                </c:pt>
                <c:pt idx="4">
                  <c:v>2795.3163809931439</c:v>
                </c:pt>
                <c:pt idx="5">
                  <c:v>3977.7257824751619</c:v>
                </c:pt>
                <c:pt idx="6">
                  <c:v>5363.8784564443722</c:v>
                </c:pt>
                <c:pt idx="7">
                  <c:v>6923.2113282936252</c:v>
                </c:pt>
                <c:pt idx="8">
                  <c:v>8627.4712369500685</c:v>
                </c:pt>
                <c:pt idx="9">
                  <c:v>10456.742242609429</c:v>
                </c:pt>
                <c:pt idx="10">
                  <c:v>12404.855196049142</c:v>
                </c:pt>
                <c:pt idx="11">
                  <c:v>14485.384060166538</c:v>
                </c:pt>
                <c:pt idx="12">
                  <c:v>16739.048572514173</c:v>
                </c:pt>
                <c:pt idx="13">
                  <c:v>19242.264260898679</c:v>
                </c:pt>
                <c:pt idx="14">
                  <c:v>22114.096203160923</c:v>
                </c:pt>
                <c:pt idx="15">
                  <c:v>25513.93182517161</c:v>
                </c:pt>
                <c:pt idx="16">
                  <c:v>29615.410504678141</c:v>
                </c:pt>
                <c:pt idx="17">
                  <c:v>34542.483671591472</c:v>
                </c:pt>
                <c:pt idx="18">
                  <c:v>40281.307410096015</c:v>
                </c:pt>
                <c:pt idx="19">
                  <c:v>46633.050306252757</c:v>
                </c:pt>
                <c:pt idx="20">
                  <c:v>53270.398963919128</c:v>
                </c:pt>
                <c:pt idx="21">
                  <c:v>59863.317819851451</c:v>
                </c:pt>
                <c:pt idx="22">
                  <c:v>66175.1987577564</c:v>
                </c:pt>
                <c:pt idx="23">
                  <c:v>72082.930873048303</c:v>
                </c:pt>
                <c:pt idx="24">
                  <c:v>77546.710551390497</c:v>
                </c:pt>
                <c:pt idx="25">
                  <c:v>82571.182414193376</c:v>
                </c:pt>
                <c:pt idx="26">
                  <c:v>87179.135460896694</c:v>
                </c:pt>
                <c:pt idx="27">
                  <c:v>91398.98486930634</c:v>
                </c:pt>
                <c:pt idx="28">
                  <c:v>95260.095879458037</c:v>
                </c:pt>
                <c:pt idx="29">
                  <c:v>98791.172721736395</c:v>
                </c:pt>
                <c:pt idx="30">
                  <c:v>102019.61252443012</c:v>
                </c:pt>
                <c:pt idx="31">
                  <c:v>104971.19264816288</c:v>
                </c:pt>
                <c:pt idx="32">
                  <c:v>107669.92471939321</c:v>
                </c:pt>
                <c:pt idx="33">
                  <c:v>110138.01250826288</c:v>
                </c:pt>
                <c:pt idx="34">
                  <c:v>112395.87667025001</c:v>
                </c:pt>
                <c:pt idx="35">
                  <c:v>114462.22153664712</c:v>
                </c:pt>
                <c:pt idx="36">
                  <c:v>116354.12703543316</c:v>
                </c:pt>
                <c:pt idx="37">
                  <c:v>118087.15421829438</c:v>
                </c:pt>
                <c:pt idx="38">
                  <c:v>119675.45659596735</c:v>
                </c:pt>
                <c:pt idx="39">
                  <c:v>121131.89207527155</c:v>
                </c:pt>
                <c:pt idx="40">
                  <c:v>122468.13209967173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C6A-4D12-91B6-B7FC1F8043EF}"/>
            </c:ext>
          </c:extLst>
        </c:ser>
        <c:ser>
          <c:idx val="0"/>
          <c:order val="1"/>
          <c:tx>
            <c:strRef>
              <c:f>'Medium - Late majority'!$L$2</c:f>
              <c:strCache>
                <c:ptCount val="1"/>
                <c:pt idx="0">
                  <c:v>Installed base legacy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  <a:ln>
              <a:noFill/>
            </a:ln>
            <a:effectLst/>
          </c:spPr>
          <c:val>
            <c:numRef>
              <c:f>'Medium - Late majority'!$L$3:$L$43</c:f>
              <c:numCache>
                <c:formatCode>0</c:formatCode>
                <c:ptCount val="41"/>
                <c:pt idx="0">
                  <c:v>169660</c:v>
                </c:pt>
                <c:pt idx="1">
                  <c:v>169360.26930610638</c:v>
                </c:pt>
                <c:pt idx="2">
                  <c:v>168872.3976225965</c:v>
                </c:pt>
                <c:pt idx="3">
                  <c:v>168158.18342359687</c:v>
                </c:pt>
                <c:pt idx="4">
                  <c:v>167204.68361900686</c:v>
                </c:pt>
                <c:pt idx="5">
                  <c:v>166022.27421752486</c:v>
                </c:pt>
                <c:pt idx="6">
                  <c:v>164636.12154355564</c:v>
                </c:pt>
                <c:pt idx="7">
                  <c:v>163076.78867170637</c:v>
                </c:pt>
                <c:pt idx="8">
                  <c:v>161372.52876304992</c:v>
                </c:pt>
                <c:pt idx="9">
                  <c:v>159543.25775739056</c:v>
                </c:pt>
                <c:pt idx="10">
                  <c:v>157595.14480395085</c:v>
                </c:pt>
                <c:pt idx="11">
                  <c:v>155514.61593983346</c:v>
                </c:pt>
                <c:pt idx="12">
                  <c:v>153260.95142748582</c:v>
                </c:pt>
                <c:pt idx="13">
                  <c:v>150757.73573910131</c:v>
                </c:pt>
                <c:pt idx="14">
                  <c:v>147885.90379683906</c:v>
                </c:pt>
                <c:pt idx="15">
                  <c:v>144486.06817482837</c:v>
                </c:pt>
                <c:pt idx="16">
                  <c:v>140384.58949532185</c:v>
                </c:pt>
                <c:pt idx="17">
                  <c:v>135457.51632840853</c:v>
                </c:pt>
                <c:pt idx="18">
                  <c:v>129718.69258990399</c:v>
                </c:pt>
                <c:pt idx="19">
                  <c:v>123366.94969374724</c:v>
                </c:pt>
                <c:pt idx="20">
                  <c:v>116729.60103608087</c:v>
                </c:pt>
                <c:pt idx="21">
                  <c:v>110136.68218014856</c:v>
                </c:pt>
                <c:pt idx="22">
                  <c:v>103824.80124224361</c:v>
                </c:pt>
                <c:pt idx="23">
                  <c:v>97917.069126951712</c:v>
                </c:pt>
                <c:pt idx="24">
                  <c:v>92453.289448609517</c:v>
                </c:pt>
                <c:pt idx="25">
                  <c:v>87428.817585806624</c:v>
                </c:pt>
                <c:pt idx="26">
                  <c:v>82820.864539103306</c:v>
                </c:pt>
                <c:pt idx="27">
                  <c:v>78601.01513069366</c:v>
                </c:pt>
                <c:pt idx="28">
                  <c:v>74739.904120541963</c:v>
                </c:pt>
                <c:pt idx="29">
                  <c:v>71208.82727826362</c:v>
                </c:pt>
                <c:pt idx="30">
                  <c:v>67980.387475569878</c:v>
                </c:pt>
                <c:pt idx="31">
                  <c:v>65028.807351837124</c:v>
                </c:pt>
                <c:pt idx="32">
                  <c:v>62330.07528060679</c:v>
                </c:pt>
                <c:pt idx="33">
                  <c:v>59861.98749173712</c:v>
                </c:pt>
                <c:pt idx="34">
                  <c:v>57604.123329749993</c:v>
                </c:pt>
                <c:pt idx="35">
                  <c:v>55537.778463352879</c:v>
                </c:pt>
                <c:pt idx="36">
                  <c:v>53645.872964566821</c:v>
                </c:pt>
                <c:pt idx="37">
                  <c:v>51912.845781705611</c:v>
                </c:pt>
                <c:pt idx="38">
                  <c:v>50324.543404032644</c:v>
                </c:pt>
                <c:pt idx="39">
                  <c:v>48868.107924728436</c:v>
                </c:pt>
                <c:pt idx="40">
                  <c:v>47531.867900328274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C6A-4D12-91B6-B7FC1F8043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19931519"/>
        <c:axId val="1802005663"/>
      </c:areaChart>
      <c:catAx>
        <c:axId val="151993151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802005663"/>
        <c:crosses val="autoZero"/>
        <c:auto val="1"/>
        <c:lblAlgn val="ctr"/>
        <c:lblOffset val="100"/>
        <c:noMultiLvlLbl val="0"/>
      </c:catAx>
      <c:valAx>
        <c:axId val="180200566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519931519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zero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/>
              <a:t>Market share (new sales)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'Low - Late majority'!$P$2</c:f>
              <c:strCache>
                <c:ptCount val="1"/>
                <c:pt idx="0">
                  <c:v>Mkt share legacy tech</c:v>
                </c:pt>
              </c:strCache>
            </c:strRef>
          </c:tx>
          <c:spPr>
            <a:ln w="28575" cap="rnd">
              <a:solidFill>
                <a:schemeClr val="bg1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'Low - Late majority'!$P$3:$P$43</c:f>
              <c:numCache>
                <c:formatCode>0%</c:formatCode>
                <c:ptCount val="41"/>
                <c:pt idx="0">
                  <c:v>0.99233395603010754</c:v>
                </c:pt>
                <c:pt idx="1">
                  <c:v>0.98887506612281062</c:v>
                </c:pt>
                <c:pt idx="2">
                  <c:v>0.98358781801781381</c:v>
                </c:pt>
                <c:pt idx="3">
                  <c:v>0.97543099671710964</c:v>
                </c:pt>
                <c:pt idx="4">
                  <c:v>0.96272108506607101</c:v>
                </c:pt>
                <c:pt idx="5">
                  <c:v>0.94272618565316124</c:v>
                </c:pt>
                <c:pt idx="6">
                  <c:v>0.91117223641059297</c:v>
                </c:pt>
                <c:pt idx="7">
                  <c:v>0.86228926788007687</c:v>
                </c:pt>
                <c:pt idx="8">
                  <c:v>0.79147275907936199</c:v>
                </c:pt>
                <c:pt idx="9">
                  <c:v>0.70275445496600297</c:v>
                </c:pt>
                <c:pt idx="10">
                  <c:v>0.61378575883431952</c:v>
                </c:pt>
                <c:pt idx="11">
                  <c:v>0.54269446088485818</c:v>
                </c:pt>
                <c:pt idx="12">
                  <c:v>0.49150691669376212</c:v>
                </c:pt>
                <c:pt idx="13">
                  <c:v>0.45273835887536773</c:v>
                </c:pt>
                <c:pt idx="14">
                  <c:v>0.42122690960374531</c:v>
                </c:pt>
                <c:pt idx="15">
                  <c:v>0.39479503845128305</c:v>
                </c:pt>
                <c:pt idx="16">
                  <c:v>0.37221851568318531</c:v>
                </c:pt>
                <c:pt idx="17">
                  <c:v>0.35264759558369874</c:v>
                </c:pt>
                <c:pt idx="18">
                  <c:v>0.33547004349928722</c:v>
                </c:pt>
                <c:pt idx="19">
                  <c:v>0.32023531613700551</c:v>
                </c:pt>
                <c:pt idx="20">
                  <c:v>0.30660505336598076</c:v>
                </c:pt>
                <c:pt idx="21">
                  <c:v>0.29432024978916638</c:v>
                </c:pt>
                <c:pt idx="22">
                  <c:v>0.28317911191934053</c:v>
                </c:pt>
                <c:pt idx="23">
                  <c:v>0.27302184403317975</c:v>
                </c:pt>
                <c:pt idx="24">
                  <c:v>0.26372000127374073</c:v>
                </c:pt>
                <c:pt idx="25">
                  <c:v>0.25516890767436962</c:v>
                </c:pt>
                <c:pt idx="26">
                  <c:v>0.24728216799420538</c:v>
                </c:pt>
                <c:pt idx="27">
                  <c:v>0.2399876347168651</c:v>
                </c:pt>
                <c:pt idx="28">
                  <c:v>0.23322440285725698</c:v>
                </c:pt>
                <c:pt idx="29">
                  <c:v>0.22694054175329592</c:v>
                </c:pt>
                <c:pt idx="30">
                  <c:v>0.22109136273294702</c:v>
                </c:pt>
                <c:pt idx="31">
                  <c:v>0.21563808147080571</c:v>
                </c:pt>
                <c:pt idx="32">
                  <c:v>0.21054677450936898</c:v>
                </c:pt>
                <c:pt idx="33">
                  <c:v>0.20578755742643193</c:v>
                </c:pt>
                <c:pt idx="34">
                  <c:v>0.20133393169456798</c:v>
                </c:pt>
                <c:pt idx="35">
                  <c:v>0.19716226112870036</c:v>
                </c:pt>
                <c:pt idx="36">
                  <c:v>0.19325134874501348</c:v>
                </c:pt>
                <c:pt idx="37">
                  <c:v>0.18958209205290763</c:v>
                </c:pt>
                <c:pt idx="38">
                  <c:v>0.18613720007810278</c:v>
                </c:pt>
                <c:pt idx="39">
                  <c:v>0.18290095932131431</c:v>
                </c:pt>
                <c:pt idx="40">
                  <c:v>0.17985903877589754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8FA-46C6-827A-2F34E6F70D5B}"/>
            </c:ext>
          </c:extLst>
        </c:ser>
        <c:ser>
          <c:idx val="1"/>
          <c:order val="1"/>
          <c:tx>
            <c:strRef>
              <c:f>'Low - Late majority'!$Q$2</c:f>
              <c:strCache>
                <c:ptCount val="1"/>
                <c:pt idx="0">
                  <c:v>Mkt share new tech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'Low - Late majority'!$Q$3:$Q$43</c:f>
              <c:numCache>
                <c:formatCode>0%</c:formatCode>
                <c:ptCount val="41"/>
                <c:pt idx="0">
                  <c:v>7.6660439698925439E-3</c:v>
                </c:pt>
                <c:pt idx="1">
                  <c:v>1.1124933877189368E-2</c:v>
                </c:pt>
                <c:pt idx="2">
                  <c:v>1.6412181982186174E-2</c:v>
                </c:pt>
                <c:pt idx="3">
                  <c:v>2.4569003282890373E-2</c:v>
                </c:pt>
                <c:pt idx="4">
                  <c:v>3.7278914933928896E-2</c:v>
                </c:pt>
                <c:pt idx="5">
                  <c:v>5.7273814346838717E-2</c:v>
                </c:pt>
                <c:pt idx="6">
                  <c:v>8.8827763589407013E-2</c:v>
                </c:pt>
                <c:pt idx="7">
                  <c:v>0.13771073211992318</c:v>
                </c:pt>
                <c:pt idx="8">
                  <c:v>0.20852724092063801</c:v>
                </c:pt>
                <c:pt idx="9">
                  <c:v>0.29724554503399697</c:v>
                </c:pt>
                <c:pt idx="10">
                  <c:v>0.38621424116568054</c:v>
                </c:pt>
                <c:pt idx="11">
                  <c:v>0.45730553911514188</c:v>
                </c:pt>
                <c:pt idx="12">
                  <c:v>0.50849308330623799</c:v>
                </c:pt>
                <c:pt idx="13">
                  <c:v>0.54726164112463227</c:v>
                </c:pt>
                <c:pt idx="14">
                  <c:v>0.57877309039625469</c:v>
                </c:pt>
                <c:pt idx="15">
                  <c:v>0.60520496154871695</c:v>
                </c:pt>
                <c:pt idx="16">
                  <c:v>0.62778148431681469</c:v>
                </c:pt>
                <c:pt idx="17">
                  <c:v>0.64735240441630126</c:v>
                </c:pt>
                <c:pt idx="18">
                  <c:v>0.66452995650071267</c:v>
                </c:pt>
                <c:pt idx="19">
                  <c:v>0.67976468386299438</c:v>
                </c:pt>
                <c:pt idx="20">
                  <c:v>0.69339494663401913</c:v>
                </c:pt>
                <c:pt idx="21">
                  <c:v>0.70567975021083351</c:v>
                </c:pt>
                <c:pt idx="22">
                  <c:v>0.71682088808065958</c:v>
                </c:pt>
                <c:pt idx="23">
                  <c:v>0.72697815596682036</c:v>
                </c:pt>
                <c:pt idx="24">
                  <c:v>0.73627999872625916</c:v>
                </c:pt>
                <c:pt idx="25">
                  <c:v>0.74483109232563038</c:v>
                </c:pt>
                <c:pt idx="26">
                  <c:v>0.75271783200579456</c:v>
                </c:pt>
                <c:pt idx="27">
                  <c:v>0.76001236528313498</c:v>
                </c:pt>
                <c:pt idx="28">
                  <c:v>0.76677559714274302</c:v>
                </c:pt>
                <c:pt idx="29">
                  <c:v>0.77305945824670419</c:v>
                </c:pt>
                <c:pt idx="30">
                  <c:v>0.77890863726705295</c:v>
                </c:pt>
                <c:pt idx="31">
                  <c:v>0.78436191852919435</c:v>
                </c:pt>
                <c:pt idx="32">
                  <c:v>0.78945322549063102</c:v>
                </c:pt>
                <c:pt idx="33">
                  <c:v>0.79421244257356816</c:v>
                </c:pt>
                <c:pt idx="34">
                  <c:v>0.79866606830543208</c:v>
                </c:pt>
                <c:pt idx="35">
                  <c:v>0.80283773887129961</c:v>
                </c:pt>
                <c:pt idx="36">
                  <c:v>0.80674865125498663</c:v>
                </c:pt>
                <c:pt idx="37">
                  <c:v>0.81041790794709245</c:v>
                </c:pt>
                <c:pt idx="38">
                  <c:v>0.81386279992189714</c:v>
                </c:pt>
                <c:pt idx="39">
                  <c:v>0.81709904067868566</c:v>
                </c:pt>
                <c:pt idx="40">
                  <c:v>0.8201409612241024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8FA-46C6-827A-2F34E6F70D5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004311327"/>
        <c:axId val="1802006159"/>
      </c:lineChart>
      <c:catAx>
        <c:axId val="2004311327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802006159"/>
        <c:crosses val="autoZero"/>
        <c:auto val="1"/>
        <c:lblAlgn val="ctr"/>
        <c:lblOffset val="100"/>
        <c:noMultiLvlLbl val="0"/>
      </c:catAx>
      <c:valAx>
        <c:axId val="1802006159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00431132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areaChart>
        <c:grouping val="stacked"/>
        <c:varyColors val="0"/>
        <c:ser>
          <c:idx val="1"/>
          <c:order val="0"/>
          <c:tx>
            <c:strRef>
              <c:f>'Low - Late majority'!$M$2</c:f>
              <c:strCache>
                <c:ptCount val="1"/>
                <c:pt idx="0">
                  <c:v>Installed base new tech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val>
            <c:numRef>
              <c:f>'Low - Late majority'!$M$3:$M$43</c:f>
              <c:numCache>
                <c:formatCode>0</c:formatCode>
                <c:ptCount val="41"/>
                <c:pt idx="0">
                  <c:v>170</c:v>
                </c:pt>
                <c:pt idx="1">
                  <c:v>230.20171718010829</c:v>
                </c:pt>
                <c:pt idx="2">
                  <c:v>319.6289249777318</c:v>
                </c:pt>
                <c:pt idx="3">
                  <c:v>454.05474291624341</c:v>
                </c:pt>
                <c:pt idx="4">
                  <c:v>658.3435599324232</c:v>
                </c:pt>
                <c:pt idx="5">
                  <c:v>972.13908611386478</c:v>
                </c:pt>
                <c:pt idx="6">
                  <c:v>1459.1559777847931</c:v>
                </c:pt>
                <c:pt idx="7">
                  <c:v>2220.5564686991438</c:v>
                </c:pt>
                <c:pt idx="8">
                  <c:v>3406.1634388859347</c:v>
                </c:pt>
                <c:pt idx="9">
                  <c:v>5195.9949438069716</c:v>
                </c:pt>
                <c:pt idx="10">
                  <c:v>7704.7294918173175</c:v>
                </c:pt>
                <c:pt idx="11">
                  <c:v>10845.16461772551</c:v>
                </c:pt>
                <c:pt idx="12">
                  <c:v>14348.390393608204</c:v>
                </c:pt>
                <c:pt idx="13">
                  <c:v>17957.580604535957</c:v>
                </c:pt>
                <c:pt idx="14">
                  <c:v>21527.537965918178</c:v>
                </c:pt>
                <c:pt idx="15">
                  <c:v>24986.059805638608</c:v>
                </c:pt>
                <c:pt idx="16">
                  <c:v>28293.105046388897</c:v>
                </c:pt>
                <c:pt idx="17">
                  <c:v>31426.645186456441</c:v>
                </c:pt>
                <c:pt idx="18">
                  <c:v>34376.433835072588</c:v>
                </c:pt>
                <c:pt idx="19">
                  <c:v>37140.010393508586</c:v>
                </c:pt>
                <c:pt idx="20">
                  <c:v>39720.008860364323</c:v>
                </c:pt>
                <c:pt idx="21">
                  <c:v>42122.329060805234</c:v>
                </c:pt>
                <c:pt idx="22">
                  <c:v>44354.885274194683</c:v>
                </c:pt>
                <c:pt idx="23">
                  <c:v>46426.746550777352</c:v>
                </c:pt>
                <c:pt idx="24">
                  <c:v>48347.546139077647</c:v>
                </c:pt>
                <c:pt idx="25">
                  <c:v>50127.07785815945</c:v>
                </c:pt>
                <c:pt idx="26">
                  <c:v>51775.023481849341</c:v>
                </c:pt>
                <c:pt idx="27">
                  <c:v>53300.772511679737</c:v>
                </c:pt>
                <c:pt idx="28">
                  <c:v>54713.30732885308</c:v>
                </c:pt>
                <c:pt idx="29">
                  <c:v>56021.134632388086</c:v>
                </c:pt>
                <c:pt idx="30">
                  <c:v>57232.249547210813</c:v>
                </c:pt>
                <c:pt idx="31">
                  <c:v>58354.122624771902</c:v>
                </c:pt>
                <c:pt idx="32">
                  <c:v>59393.702681048104</c:v>
                </c:pt>
                <c:pt idx="33">
                  <c:v>60357.430366755048</c:v>
                </c:pt>
                <c:pt idx="34">
                  <c:v>61251.258773254827</c:v>
                </c:pt>
                <c:pt idx="35">
                  <c:v>62080.67840234319</c:v>
                </c:pt>
                <c:pt idx="36">
                  <c:v>62850.744577557853</c:v>
                </c:pt>
                <c:pt idx="37">
                  <c:v>63566.105924947355</c:v>
                </c:pt>
                <c:pt idx="38">
                  <c:v>64231.03295626679</c:v>
                </c:pt>
                <c:pt idx="39">
                  <c:v>64849.446085903604</c:v>
                </c:pt>
                <c:pt idx="40">
                  <c:v>65424.942632376689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A9A-4A2E-B04C-2A4D4321EBEF}"/>
            </c:ext>
          </c:extLst>
        </c:ser>
        <c:ser>
          <c:idx val="0"/>
          <c:order val="1"/>
          <c:tx>
            <c:strRef>
              <c:f>'Low - Late majority'!$L$2</c:f>
              <c:strCache>
                <c:ptCount val="1"/>
                <c:pt idx="0">
                  <c:v>Installed base legacy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  <a:ln>
              <a:noFill/>
            </a:ln>
            <a:effectLst/>
          </c:spPr>
          <c:val>
            <c:numRef>
              <c:f>'Low - Late majority'!$L$3:$L$43</c:f>
              <c:numCache>
                <c:formatCode>0</c:formatCode>
                <c:ptCount val="41"/>
                <c:pt idx="0">
                  <c:v>84830</c:v>
                </c:pt>
                <c:pt idx="1">
                  <c:v>84769.798282819887</c:v>
                </c:pt>
                <c:pt idx="2">
                  <c:v>84680.371075022267</c:v>
                </c:pt>
                <c:pt idx="3">
                  <c:v>84545.94525708376</c:v>
                </c:pt>
                <c:pt idx="4">
                  <c:v>84341.656440067585</c:v>
                </c:pt>
                <c:pt idx="5">
                  <c:v>84027.860913886136</c:v>
                </c:pt>
                <c:pt idx="6">
                  <c:v>83540.844022215213</c:v>
                </c:pt>
                <c:pt idx="7">
                  <c:v>82779.443531300858</c:v>
                </c:pt>
                <c:pt idx="8">
                  <c:v>81593.836561114062</c:v>
                </c:pt>
                <c:pt idx="9">
                  <c:v>79804.005056193026</c:v>
                </c:pt>
                <c:pt idx="10">
                  <c:v>77295.270508182686</c:v>
                </c:pt>
                <c:pt idx="11">
                  <c:v>74154.835382274498</c:v>
                </c:pt>
                <c:pt idx="12">
                  <c:v>70651.609606391808</c:v>
                </c:pt>
                <c:pt idx="13">
                  <c:v>67042.41939546405</c:v>
                </c:pt>
                <c:pt idx="14">
                  <c:v>63472.462034081822</c:v>
                </c:pt>
                <c:pt idx="15">
                  <c:v>60013.940194361392</c:v>
                </c:pt>
                <c:pt idx="16">
                  <c:v>56706.894953611103</c:v>
                </c:pt>
                <c:pt idx="17">
                  <c:v>53573.354813543563</c:v>
                </c:pt>
                <c:pt idx="18">
                  <c:v>50623.566164927419</c:v>
                </c:pt>
                <c:pt idx="19">
                  <c:v>47859.989606491414</c:v>
                </c:pt>
                <c:pt idx="20">
                  <c:v>45279.991139635669</c:v>
                </c:pt>
                <c:pt idx="21">
                  <c:v>42877.670939194752</c:v>
                </c:pt>
                <c:pt idx="22">
                  <c:v>40645.114725805302</c:v>
                </c:pt>
                <c:pt idx="23">
                  <c:v>38573.253449222633</c:v>
                </c:pt>
                <c:pt idx="24">
                  <c:v>36652.453860922338</c:v>
                </c:pt>
                <c:pt idx="25">
                  <c:v>34872.922141840543</c:v>
                </c:pt>
                <c:pt idx="26">
                  <c:v>33224.976518150652</c:v>
                </c:pt>
                <c:pt idx="27">
                  <c:v>31699.227488320252</c:v>
                </c:pt>
                <c:pt idx="28">
                  <c:v>30286.69267114691</c:v>
                </c:pt>
                <c:pt idx="29">
                  <c:v>28978.865367611899</c:v>
                </c:pt>
                <c:pt idx="30">
                  <c:v>27767.75045278918</c:v>
                </c:pt>
                <c:pt idx="31">
                  <c:v>26645.877375228094</c:v>
                </c:pt>
                <c:pt idx="32">
                  <c:v>25606.297318951893</c:v>
                </c:pt>
                <c:pt idx="33">
                  <c:v>24642.569633244952</c:v>
                </c:pt>
                <c:pt idx="34">
                  <c:v>23748.741226745173</c:v>
                </c:pt>
                <c:pt idx="35">
                  <c:v>22919.32159765681</c:v>
                </c:pt>
                <c:pt idx="36">
                  <c:v>22149.255422442147</c:v>
                </c:pt>
                <c:pt idx="37">
                  <c:v>21433.894075052645</c:v>
                </c:pt>
                <c:pt idx="38">
                  <c:v>20768.96704373321</c:v>
                </c:pt>
                <c:pt idx="39">
                  <c:v>20150.553914096399</c:v>
                </c:pt>
                <c:pt idx="40">
                  <c:v>19575.057367623311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A9A-4A2E-B04C-2A4D4321EB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19931519"/>
        <c:axId val="1802005663"/>
      </c:areaChart>
      <c:catAx>
        <c:axId val="151993151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802005663"/>
        <c:crosses val="autoZero"/>
        <c:auto val="1"/>
        <c:lblAlgn val="ctr"/>
        <c:lblOffset val="100"/>
        <c:noMultiLvlLbl val="0"/>
      </c:catAx>
      <c:valAx>
        <c:axId val="180200566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519931519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zero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/>
              <a:t>Market share (new sales)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'High - Laggards'!$P$2</c:f>
              <c:strCache>
                <c:ptCount val="1"/>
                <c:pt idx="0">
                  <c:v>Mkt share legacy tech</c:v>
                </c:pt>
              </c:strCache>
            </c:strRef>
          </c:tx>
          <c:spPr>
            <a:ln w="28575" cap="rnd">
              <a:solidFill>
                <a:schemeClr val="bg1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'High - Laggards'!$I$3:$I$43</c:f>
              <c:numCache>
                <c:formatCode>General</c:formatCode>
                <c:ptCount val="41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  <c:pt idx="21">
                  <c:v>10.5</c:v>
                </c:pt>
                <c:pt idx="22">
                  <c:v>11</c:v>
                </c:pt>
                <c:pt idx="23">
                  <c:v>11.5</c:v>
                </c:pt>
                <c:pt idx="24">
                  <c:v>12</c:v>
                </c:pt>
                <c:pt idx="25">
                  <c:v>12.5</c:v>
                </c:pt>
                <c:pt idx="26">
                  <c:v>13</c:v>
                </c:pt>
                <c:pt idx="27">
                  <c:v>13.5</c:v>
                </c:pt>
                <c:pt idx="28">
                  <c:v>14</c:v>
                </c:pt>
                <c:pt idx="29">
                  <c:v>14.5</c:v>
                </c:pt>
                <c:pt idx="30">
                  <c:v>15</c:v>
                </c:pt>
                <c:pt idx="31">
                  <c:v>15.5</c:v>
                </c:pt>
                <c:pt idx="32">
                  <c:v>16</c:v>
                </c:pt>
                <c:pt idx="33">
                  <c:v>16.5</c:v>
                </c:pt>
                <c:pt idx="34">
                  <c:v>17</c:v>
                </c:pt>
                <c:pt idx="35">
                  <c:v>17.5</c:v>
                </c:pt>
                <c:pt idx="36">
                  <c:v>18</c:v>
                </c:pt>
                <c:pt idx="37">
                  <c:v>18.5</c:v>
                </c:pt>
                <c:pt idx="38">
                  <c:v>19</c:v>
                </c:pt>
                <c:pt idx="39">
                  <c:v>19.5</c:v>
                </c:pt>
                <c:pt idx="40">
                  <c:v>20</c:v>
                </c:pt>
              </c:numCache>
            </c:numRef>
          </c:cat>
          <c:val>
            <c:numRef>
              <c:f>'High - Laggards'!$P$3:$P$43</c:f>
              <c:numCache>
                <c:formatCode>0%</c:formatCode>
                <c:ptCount val="41"/>
                <c:pt idx="0">
                  <c:v>0.98721647675638269</c:v>
                </c:pt>
                <c:pt idx="1">
                  <c:v>0.98114319057740362</c:v>
                </c:pt>
                <c:pt idx="2">
                  <c:v>0.97339700234032556</c:v>
                </c:pt>
                <c:pt idx="3">
                  <c:v>0.96414049121258638</c:v>
                </c:pt>
                <c:pt idx="4">
                  <c:v>0.9536883597500222</c:v>
                </c:pt>
                <c:pt idx="5">
                  <c:v>0.94241887532333979</c:v>
                </c:pt>
                <c:pt idx="6">
                  <c:v>0.93069428149210998</c:v>
                </c:pt>
                <c:pt idx="7">
                  <c:v>0.91881167151388854</c:v>
                </c:pt>
                <c:pt idx="8">
                  <c:v>0.90698268547100946</c:v>
                </c:pt>
                <c:pt idx="9">
                  <c:v>0.89533043216739061</c:v>
                </c:pt>
                <c:pt idx="10">
                  <c:v>0.88389245623885881</c:v>
                </c:pt>
                <c:pt idx="11">
                  <c:v>0.87262304212040998</c:v>
                </c:pt>
                <c:pt idx="12">
                  <c:v>0.8613929836094808</c:v>
                </c:pt>
                <c:pt idx="13">
                  <c:v>0.84998870524294745</c:v>
                </c:pt>
                <c:pt idx="14">
                  <c:v>0.83811446326753969</c:v>
                </c:pt>
                <c:pt idx="15">
                  <c:v>0.82540088785771293</c:v>
                </c:pt>
                <c:pt idx="16">
                  <c:v>0.81142124251123349</c:v>
                </c:pt>
                <c:pt idx="17">
                  <c:v>0.79571547159190825</c:v>
                </c:pt>
                <c:pt idx="18">
                  <c:v>0.77782279170661439</c:v>
                </c:pt>
                <c:pt idx="19">
                  <c:v>0.75732569761724733</c:v>
                </c:pt>
                <c:pt idx="20">
                  <c:v>0.73390956288003406</c:v>
                </c:pt>
                <c:pt idx="21">
                  <c:v>0.70743974791304132</c:v>
                </c:pt>
                <c:pt idx="22">
                  <c:v>0.67805007326637201</c:v>
                </c:pt>
                <c:pt idx="23">
                  <c:v>0.64622266332913003</c:v>
                </c:pt>
                <c:pt idx="24">
                  <c:v>0.61282439941025879</c:v>
                </c:pt>
                <c:pt idx="25">
                  <c:v>0.57906073802975855</c:v>
                </c:pt>
                <c:pt idx="26">
                  <c:v>0.54632584937299211</c:v>
                </c:pt>
                <c:pt idx="27">
                  <c:v>0.51596946031743895</c:v>
                </c:pt>
                <c:pt idx="28">
                  <c:v>0.48904483396237636</c:v>
                </c:pt>
                <c:pt idx="29">
                  <c:v>0.46611897853480289</c:v>
                </c:pt>
                <c:pt idx="30">
                  <c:v>0.44720385122060125</c:v>
                </c:pt>
                <c:pt idx="31">
                  <c:v>0.43182405874137997</c:v>
                </c:pt>
                <c:pt idx="32">
                  <c:v>0.41919815301153596</c:v>
                </c:pt>
                <c:pt idx="33">
                  <c:v>0.40848278545039274</c:v>
                </c:pt>
                <c:pt idx="34">
                  <c:v>0.39899970252154437</c:v>
                </c:pt>
                <c:pt idx="35">
                  <c:v>0.39034546936445591</c:v>
                </c:pt>
                <c:pt idx="36">
                  <c:v>0.38233851160847887</c:v>
                </c:pt>
                <c:pt idx="37">
                  <c:v>0.3748955460549927</c:v>
                </c:pt>
                <c:pt idx="38">
                  <c:v>0.36795955922697282</c:v>
                </c:pt>
                <c:pt idx="39">
                  <c:v>0.36148271370213375</c:v>
                </c:pt>
                <c:pt idx="40">
                  <c:v>0.3554237156076287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47D-48CF-9C9B-BD40F553D40B}"/>
            </c:ext>
          </c:extLst>
        </c:ser>
        <c:ser>
          <c:idx val="1"/>
          <c:order val="1"/>
          <c:tx>
            <c:strRef>
              <c:f>'High - Laggards'!$Q$2</c:f>
              <c:strCache>
                <c:ptCount val="1"/>
                <c:pt idx="0">
                  <c:v>Mkt share new tech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'High - Laggards'!$I$3:$I$43</c:f>
              <c:numCache>
                <c:formatCode>General</c:formatCode>
                <c:ptCount val="41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  <c:pt idx="21">
                  <c:v>10.5</c:v>
                </c:pt>
                <c:pt idx="22">
                  <c:v>11</c:v>
                </c:pt>
                <c:pt idx="23">
                  <c:v>11.5</c:v>
                </c:pt>
                <c:pt idx="24">
                  <c:v>12</c:v>
                </c:pt>
                <c:pt idx="25">
                  <c:v>12.5</c:v>
                </c:pt>
                <c:pt idx="26">
                  <c:v>13</c:v>
                </c:pt>
                <c:pt idx="27">
                  <c:v>13.5</c:v>
                </c:pt>
                <c:pt idx="28">
                  <c:v>14</c:v>
                </c:pt>
                <c:pt idx="29">
                  <c:v>14.5</c:v>
                </c:pt>
                <c:pt idx="30">
                  <c:v>15</c:v>
                </c:pt>
                <c:pt idx="31">
                  <c:v>15.5</c:v>
                </c:pt>
                <c:pt idx="32">
                  <c:v>16</c:v>
                </c:pt>
                <c:pt idx="33">
                  <c:v>16.5</c:v>
                </c:pt>
                <c:pt idx="34">
                  <c:v>17</c:v>
                </c:pt>
                <c:pt idx="35">
                  <c:v>17.5</c:v>
                </c:pt>
                <c:pt idx="36">
                  <c:v>18</c:v>
                </c:pt>
                <c:pt idx="37">
                  <c:v>18.5</c:v>
                </c:pt>
                <c:pt idx="38">
                  <c:v>19</c:v>
                </c:pt>
                <c:pt idx="39">
                  <c:v>19.5</c:v>
                </c:pt>
                <c:pt idx="40">
                  <c:v>20</c:v>
                </c:pt>
              </c:numCache>
            </c:numRef>
          </c:cat>
          <c:val>
            <c:numRef>
              <c:f>'High - Laggards'!$Q$3:$Q$43</c:f>
              <c:numCache>
                <c:formatCode>0%</c:formatCode>
                <c:ptCount val="41"/>
                <c:pt idx="0">
                  <c:v>1.278352324361739E-2</c:v>
                </c:pt>
                <c:pt idx="1">
                  <c:v>1.8856809422596283E-2</c:v>
                </c:pt>
                <c:pt idx="2">
                  <c:v>2.6602997659674461E-2</c:v>
                </c:pt>
                <c:pt idx="3">
                  <c:v>3.5859508787413605E-2</c:v>
                </c:pt>
                <c:pt idx="4">
                  <c:v>4.6311640249977824E-2</c:v>
                </c:pt>
                <c:pt idx="5">
                  <c:v>5.7581124676660315E-2</c:v>
                </c:pt>
                <c:pt idx="6">
                  <c:v>6.9305718507889955E-2</c:v>
                </c:pt>
                <c:pt idx="7">
                  <c:v>8.1188328486111461E-2</c:v>
                </c:pt>
                <c:pt idx="8">
                  <c:v>9.3017314528990605E-2</c:v>
                </c:pt>
                <c:pt idx="9">
                  <c:v>0.1046695678326094</c:v>
                </c:pt>
                <c:pt idx="10">
                  <c:v>0.11610754376114124</c:v>
                </c:pt>
                <c:pt idx="11">
                  <c:v>0.12737695787959002</c:v>
                </c:pt>
                <c:pt idx="12">
                  <c:v>0.13860701639051923</c:v>
                </c:pt>
                <c:pt idx="13">
                  <c:v>0.15001129475705258</c:v>
                </c:pt>
                <c:pt idx="14">
                  <c:v>0.16188553673246037</c:v>
                </c:pt>
                <c:pt idx="15">
                  <c:v>0.1745991121422871</c:v>
                </c:pt>
                <c:pt idx="16">
                  <c:v>0.18857875748876649</c:v>
                </c:pt>
                <c:pt idx="17">
                  <c:v>0.20428452840809178</c:v>
                </c:pt>
                <c:pt idx="18">
                  <c:v>0.22217720829338572</c:v>
                </c:pt>
                <c:pt idx="19">
                  <c:v>0.24267430238275267</c:v>
                </c:pt>
                <c:pt idx="20">
                  <c:v>0.26609043711996605</c:v>
                </c:pt>
                <c:pt idx="21">
                  <c:v>0.29256025208695879</c:v>
                </c:pt>
                <c:pt idx="22">
                  <c:v>0.32194992673362788</c:v>
                </c:pt>
                <c:pt idx="23">
                  <c:v>0.35377733667086997</c:v>
                </c:pt>
                <c:pt idx="24">
                  <c:v>0.38717560058974132</c:v>
                </c:pt>
                <c:pt idx="25">
                  <c:v>0.4209392619702414</c:v>
                </c:pt>
                <c:pt idx="26">
                  <c:v>0.45367415062700783</c:v>
                </c:pt>
                <c:pt idx="27">
                  <c:v>0.48403053968256093</c:v>
                </c:pt>
                <c:pt idx="28">
                  <c:v>0.51095516603762359</c:v>
                </c:pt>
                <c:pt idx="29">
                  <c:v>0.53388102146519723</c:v>
                </c:pt>
                <c:pt idx="30">
                  <c:v>0.55279614877939887</c:v>
                </c:pt>
                <c:pt idx="31">
                  <c:v>0.56817594125862003</c:v>
                </c:pt>
                <c:pt idx="32">
                  <c:v>0.58080184698846404</c:v>
                </c:pt>
                <c:pt idx="33">
                  <c:v>0.59151721454960726</c:v>
                </c:pt>
                <c:pt idx="34">
                  <c:v>0.60100029747845574</c:v>
                </c:pt>
                <c:pt idx="35">
                  <c:v>0.60965453063554398</c:v>
                </c:pt>
                <c:pt idx="36">
                  <c:v>0.61766148839152113</c:v>
                </c:pt>
                <c:pt idx="37">
                  <c:v>0.62510445394500735</c:v>
                </c:pt>
                <c:pt idx="38">
                  <c:v>0.63204044077302712</c:v>
                </c:pt>
                <c:pt idx="39">
                  <c:v>0.6385172862978663</c:v>
                </c:pt>
                <c:pt idx="40">
                  <c:v>0.64457628439237125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47D-48CF-9C9B-BD40F553D40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004311327"/>
        <c:axId val="1802006159"/>
      </c:lineChart>
      <c:catAx>
        <c:axId val="200431132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802006159"/>
        <c:crosses val="autoZero"/>
        <c:auto val="1"/>
        <c:lblAlgn val="ctr"/>
        <c:lblOffset val="100"/>
        <c:noMultiLvlLbl val="0"/>
      </c:catAx>
      <c:valAx>
        <c:axId val="1802006159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00431132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areaChart>
        <c:grouping val="stacked"/>
        <c:varyColors val="0"/>
        <c:ser>
          <c:idx val="1"/>
          <c:order val="0"/>
          <c:tx>
            <c:strRef>
              <c:f>'High - Laggards'!$M$2</c:f>
              <c:strCache>
                <c:ptCount val="1"/>
                <c:pt idx="0">
                  <c:v>Installed base new tech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val>
            <c:numRef>
              <c:f>'High - Laggards'!$M$3:$M$43</c:f>
              <c:numCache>
                <c:formatCode>0</c:formatCode>
                <c:ptCount val="41"/>
                <c:pt idx="0">
                  <c:v>192</c:v>
                </c:pt>
                <c:pt idx="1">
                  <c:v>295.52182313872697</c:v>
                </c:pt>
                <c:pt idx="2">
                  <c:v>446.9950112817786</c:v>
                </c:pt>
                <c:pt idx="3">
                  <c:v>657.6842876864755</c:v>
                </c:pt>
                <c:pt idx="4">
                  <c:v>936.16714327699856</c:v>
                </c:pt>
                <c:pt idx="5">
                  <c:v>1287.1421753490858</c:v>
                </c:pt>
                <c:pt idx="6">
                  <c:v>1711.2067547101165</c:v>
                </c:pt>
                <c:pt idx="7">
                  <c:v>2205.4209769148483</c:v>
                </c:pt>
                <c:pt idx="8">
                  <c:v>2764.2868326900334</c:v>
                </c:pt>
                <c:pt idx="9">
                  <c:v>3380.8243688993398</c:v>
                </c:pt>
                <c:pt idx="10">
                  <c:v>4047.5697832024562</c:v>
                </c:pt>
                <c:pt idx="11">
                  <c:v>4757.4452249891665</c:v>
                </c:pt>
                <c:pt idx="12">
                  <c:v>5504.5194981343138</c:v>
                </c:pt>
                <c:pt idx="13">
                  <c:v>6284.6949056698668</c:v>
                </c:pt>
                <c:pt idx="14">
                  <c:v>7096.3338447705846</c:v>
                </c:pt>
                <c:pt idx="15">
                  <c:v>7940.8016129251464</c:v>
                </c:pt>
                <c:pt idx="16">
                  <c:v>8822.8729281985889</c:v>
                </c:pt>
                <c:pt idx="17">
                  <c:v>9750.9417072708893</c:v>
                </c:pt>
                <c:pt idx="18">
                  <c:v>10736.979009261482</c:v>
                </c:pt>
                <c:pt idx="19">
                  <c:v>11796.182307951836</c:v>
                </c:pt>
                <c:pt idx="20">
                  <c:v>12946.237380031078</c:v>
                </c:pt>
                <c:pt idx="21">
                  <c:v>14206.081838379645</c:v>
                </c:pt>
                <c:pt idx="22">
                  <c:v>15594.052074576486</c:v>
                </c:pt>
                <c:pt idx="23">
                  <c:v>17125.366163761664</c:v>
                </c:pt>
                <c:pt idx="24">
                  <c:v>18809.091979425848</c:v>
                </c:pt>
                <c:pt idx="25">
                  <c:v>20645.068547144783</c:v>
                </c:pt>
                <c:pt idx="26">
                  <c:v>22621.578607344625</c:v>
                </c:pt>
                <c:pt idx="27">
                  <c:v>24714.692592629443</c:v>
                </c:pt>
                <c:pt idx="28">
                  <c:v>26889.916514319084</c:v>
                </c:pt>
                <c:pt idx="29">
                  <c:v>29106.094456848361</c:v>
                </c:pt>
                <c:pt idx="30">
                  <c:v>31320.742817229417</c:v>
                </c:pt>
                <c:pt idx="31">
                  <c:v>33495.511563788707</c:v>
                </c:pt>
                <c:pt idx="32">
                  <c:v>35600.449443492587</c:v>
                </c:pt>
                <c:pt idx="33">
                  <c:v>37616.102230232587</c:v>
                </c:pt>
                <c:pt idx="34">
                  <c:v>39533.05726688556</c:v>
                </c:pt>
                <c:pt idx="35">
                  <c:v>41349.354395990187</c:v>
                </c:pt>
                <c:pt idx="36">
                  <c:v>43067.102450492392</c:v>
                </c:pt>
                <c:pt idx="37">
                  <c:v>44689.942494001756</c:v>
                </c:pt>
                <c:pt idx="38">
                  <c:v>46221.951002473652</c:v>
                </c:pt>
                <c:pt idx="39">
                  <c:v>47667.344133647348</c:v>
                </c:pt>
                <c:pt idx="40">
                  <c:v>49030.375668742126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D82-40D4-987E-9C26F0552A88}"/>
            </c:ext>
          </c:extLst>
        </c:ser>
        <c:ser>
          <c:idx val="0"/>
          <c:order val="1"/>
          <c:tx>
            <c:strRef>
              <c:f>'High - Laggards'!$L$2</c:f>
              <c:strCache>
                <c:ptCount val="1"/>
                <c:pt idx="0">
                  <c:v>Installed base legacy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  <a:ln>
              <a:noFill/>
            </a:ln>
            <a:effectLst/>
          </c:spPr>
          <c:val>
            <c:numRef>
              <c:f>'High - Laggards'!$L$3:$L$43</c:f>
              <c:numCache>
                <c:formatCode>0</c:formatCode>
                <c:ptCount val="41"/>
                <c:pt idx="0">
                  <c:v>95808</c:v>
                </c:pt>
                <c:pt idx="1">
                  <c:v>95704.478176861274</c:v>
                </c:pt>
                <c:pt idx="2">
                  <c:v>95553.004988718225</c:v>
                </c:pt>
                <c:pt idx="3">
                  <c:v>95342.315712313532</c:v>
                </c:pt>
                <c:pt idx="4">
                  <c:v>95063.832856723006</c:v>
                </c:pt>
                <c:pt idx="5">
                  <c:v>94712.857824650913</c:v>
                </c:pt>
                <c:pt idx="6">
                  <c:v>94288.793245289882</c:v>
                </c:pt>
                <c:pt idx="7">
                  <c:v>93794.579023085156</c:v>
                </c:pt>
                <c:pt idx="8">
                  <c:v>93235.713167309965</c:v>
                </c:pt>
                <c:pt idx="9">
                  <c:v>92619.175631100661</c:v>
                </c:pt>
                <c:pt idx="10">
                  <c:v>91952.43021679754</c:v>
                </c:pt>
                <c:pt idx="11">
                  <c:v>91242.554775010838</c:v>
                </c:pt>
                <c:pt idx="12">
                  <c:v>90495.480501865692</c:v>
                </c:pt>
                <c:pt idx="13">
                  <c:v>89715.305094330135</c:v>
                </c:pt>
                <c:pt idx="14">
                  <c:v>88903.666155229424</c:v>
                </c:pt>
                <c:pt idx="15">
                  <c:v>88059.198387074866</c:v>
                </c:pt>
                <c:pt idx="16">
                  <c:v>87177.127071801428</c:v>
                </c:pt>
                <c:pt idx="17">
                  <c:v>86249.05829272914</c:v>
                </c:pt>
                <c:pt idx="18">
                  <c:v>85263.020990738543</c:v>
                </c:pt>
                <c:pt idx="19">
                  <c:v>84203.817692048193</c:v>
                </c:pt>
                <c:pt idx="20">
                  <c:v>83053.762619968955</c:v>
                </c:pt>
                <c:pt idx="21">
                  <c:v>81793.918161620386</c:v>
                </c:pt>
                <c:pt idx="22">
                  <c:v>80405.947925423548</c:v>
                </c:pt>
                <c:pt idx="23">
                  <c:v>78874.633836238369</c:v>
                </c:pt>
                <c:pt idx="24">
                  <c:v>77190.908020574177</c:v>
                </c:pt>
                <c:pt idx="25">
                  <c:v>75354.93145285525</c:v>
                </c:pt>
                <c:pt idx="26">
                  <c:v>73378.421392655408</c:v>
                </c:pt>
                <c:pt idx="27">
                  <c:v>71285.307407370594</c:v>
                </c:pt>
                <c:pt idx="28">
                  <c:v>69110.083485680952</c:v>
                </c:pt>
                <c:pt idx="29">
                  <c:v>66893.905543151675</c:v>
                </c:pt>
                <c:pt idx="30">
                  <c:v>64679.25718277062</c:v>
                </c:pt>
                <c:pt idx="31">
                  <c:v>62504.48843621133</c:v>
                </c:pt>
                <c:pt idx="32">
                  <c:v>60399.550556507442</c:v>
                </c:pt>
                <c:pt idx="33">
                  <c:v>58383.897769767442</c:v>
                </c:pt>
                <c:pt idx="34">
                  <c:v>56466.942733114469</c:v>
                </c:pt>
                <c:pt idx="35">
                  <c:v>54650.645604009849</c:v>
                </c:pt>
                <c:pt idx="36">
                  <c:v>52932.897549507645</c:v>
                </c:pt>
                <c:pt idx="37">
                  <c:v>51310.05750599828</c:v>
                </c:pt>
                <c:pt idx="38">
                  <c:v>49778.048997526384</c:v>
                </c:pt>
                <c:pt idx="39">
                  <c:v>48332.655866352688</c:v>
                </c:pt>
                <c:pt idx="40">
                  <c:v>46969.62433125791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D82-40D4-987E-9C26F0552A8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19931519"/>
        <c:axId val="1802005663"/>
      </c:areaChart>
      <c:catAx>
        <c:axId val="151993151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802005663"/>
        <c:crosses val="autoZero"/>
        <c:auto val="1"/>
        <c:lblAlgn val="ctr"/>
        <c:lblOffset val="100"/>
        <c:noMultiLvlLbl val="0"/>
      </c:catAx>
      <c:valAx>
        <c:axId val="180200566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519931519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zero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/>
              <a:t>Market share (new sales)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'Medium - Laggards'!$P$2</c:f>
              <c:strCache>
                <c:ptCount val="1"/>
                <c:pt idx="0">
                  <c:v>Mkt share legacy tech</c:v>
                </c:pt>
              </c:strCache>
            </c:strRef>
          </c:tx>
          <c:spPr>
            <a:ln w="28575" cap="rnd">
              <a:solidFill>
                <a:schemeClr val="bg1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'Medium - Laggards'!$P$3:$P$43</c:f>
              <c:numCache>
                <c:formatCode>0%</c:formatCode>
                <c:ptCount val="41"/>
                <c:pt idx="0">
                  <c:v>0.99424819427835931</c:v>
                </c:pt>
                <c:pt idx="1">
                  <c:v>0.99326820442928909</c:v>
                </c:pt>
                <c:pt idx="2">
                  <c:v>0.99210923341902468</c:v>
                </c:pt>
                <c:pt idx="3">
                  <c:v>0.9907432732382786</c:v>
                </c:pt>
                <c:pt idx="4">
                  <c:v>0.98913890636340429</c:v>
                </c:pt>
                <c:pt idx="5">
                  <c:v>0.98725996501115898</c:v>
                </c:pt>
                <c:pt idx="6">
                  <c:v>0.98506260752479624</c:v>
                </c:pt>
                <c:pt idx="7">
                  <c:v>0.9824894344856423</c:v>
                </c:pt>
                <c:pt idx="8">
                  <c:v>0.97945834622929895</c:v>
                </c:pt>
                <c:pt idx="9">
                  <c:v>0.97584251360063501</c:v>
                </c:pt>
                <c:pt idx="10">
                  <c:v>0.97143621535434832</c:v>
                </c:pt>
                <c:pt idx="11">
                  <c:v>0.9659000113128291</c:v>
                </c:pt>
                <c:pt idx="12">
                  <c:v>0.95867958961687572</c:v>
                </c:pt>
                <c:pt idx="13">
                  <c:v>0.94890078788629806</c:v>
                </c:pt>
                <c:pt idx="14">
                  <c:v>0.93527281968120424</c:v>
                </c:pt>
                <c:pt idx="15">
                  <c:v>0.91611057797883144</c:v>
                </c:pt>
                <c:pt idx="16">
                  <c:v>0.88972123105025658</c:v>
                </c:pt>
                <c:pt idx="17">
                  <c:v>0.85541012502220604</c:v>
                </c:pt>
                <c:pt idx="18">
                  <c:v>0.81475646663588763</c:v>
                </c:pt>
                <c:pt idx="19">
                  <c:v>0.77171379218330716</c:v>
                </c:pt>
                <c:pt idx="20">
                  <c:v>0.7306128313467497</c:v>
                </c:pt>
                <c:pt idx="21">
                  <c:v>0.69387379132921834</c:v>
                </c:pt>
                <c:pt idx="22">
                  <c:v>0.66169975529704139</c:v>
                </c:pt>
                <c:pt idx="23">
                  <c:v>0.63326694563295138</c:v>
                </c:pt>
                <c:pt idx="24">
                  <c:v>0.60774342662760328</c:v>
                </c:pt>
                <c:pt idx="25">
                  <c:v>0.58458597073014273</c:v>
                </c:pt>
                <c:pt idx="26">
                  <c:v>0.5634582123810612</c:v>
                </c:pt>
                <c:pt idx="27">
                  <c:v>0.54411552140485397</c:v>
                </c:pt>
                <c:pt idx="28">
                  <c:v>0.52635235670682068</c:v>
                </c:pt>
                <c:pt idx="29">
                  <c:v>0.50998844977859947</c:v>
                </c:pt>
                <c:pt idx="30">
                  <c:v>0.49486582942077489</c:v>
                </c:pt>
                <c:pt idx="31">
                  <c:v>0.48084693151910657</c:v>
                </c:pt>
                <c:pt idx="32">
                  <c:v>0.46781239983476902</c:v>
                </c:pt>
                <c:pt idx="33">
                  <c:v>0.45565879009223764</c:v>
                </c:pt>
                <c:pt idx="34">
                  <c:v>0.44429639311704133</c:v>
                </c:pt>
                <c:pt idx="35">
                  <c:v>0.43364727510351292</c:v>
                </c:pt>
                <c:pt idx="36">
                  <c:v>0.42364356370079798</c:v>
                </c:pt>
                <c:pt idx="37">
                  <c:v>0.41422597409702655</c:v>
                </c:pt>
                <c:pt idx="38">
                  <c:v>0.40534255385955686</c:v>
                </c:pt>
                <c:pt idx="39">
                  <c:v>0.39694761988817018</c:v>
                </c:pt>
                <c:pt idx="40">
                  <c:v>0.38900086047565963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93B-44B4-972C-79087131B464}"/>
            </c:ext>
          </c:extLst>
        </c:ser>
        <c:ser>
          <c:idx val="1"/>
          <c:order val="1"/>
          <c:tx>
            <c:strRef>
              <c:f>'Medium - Laggards'!$Q$2</c:f>
              <c:strCache>
                <c:ptCount val="1"/>
                <c:pt idx="0">
                  <c:v>Mkt share new tech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'Medium - Laggards'!$Q$3:$Q$43</c:f>
              <c:numCache>
                <c:formatCode>0%</c:formatCode>
                <c:ptCount val="41"/>
                <c:pt idx="0">
                  <c:v>5.7518057216406548E-3</c:v>
                </c:pt>
                <c:pt idx="1">
                  <c:v>6.731795570710979E-3</c:v>
                </c:pt>
                <c:pt idx="2">
                  <c:v>7.8907665809753256E-3</c:v>
                </c:pt>
                <c:pt idx="3">
                  <c:v>9.256726761721323E-3</c:v>
                </c:pt>
                <c:pt idx="4">
                  <c:v>1.0861093636595839E-2</c:v>
                </c:pt>
                <c:pt idx="5">
                  <c:v>1.2740034988841069E-2</c:v>
                </c:pt>
                <c:pt idx="6">
                  <c:v>1.4937392475203749E-2</c:v>
                </c:pt>
                <c:pt idx="7">
                  <c:v>1.7510565514357763E-2</c:v>
                </c:pt>
                <c:pt idx="8">
                  <c:v>2.0541653770701131E-2</c:v>
                </c:pt>
                <c:pt idx="9">
                  <c:v>2.4157486399364946E-2</c:v>
                </c:pt>
                <c:pt idx="10">
                  <c:v>2.8563784645651596E-2</c:v>
                </c:pt>
                <c:pt idx="11">
                  <c:v>3.4099988687170894E-2</c:v>
                </c:pt>
                <c:pt idx="12">
                  <c:v>4.1320410383124319E-2</c:v>
                </c:pt>
                <c:pt idx="13">
                  <c:v>5.1099212113702032E-2</c:v>
                </c:pt>
                <c:pt idx="14">
                  <c:v>6.4727180318795902E-2</c:v>
                </c:pt>
                <c:pt idx="15">
                  <c:v>8.3889422021168544E-2</c:v>
                </c:pt>
                <c:pt idx="16">
                  <c:v>0.11027876894974338</c:v>
                </c:pt>
                <c:pt idx="17">
                  <c:v>0.14458987497779402</c:v>
                </c:pt>
                <c:pt idx="18">
                  <c:v>0.18524353336411245</c:v>
                </c:pt>
                <c:pt idx="19">
                  <c:v>0.2282862078166929</c:v>
                </c:pt>
                <c:pt idx="20">
                  <c:v>0.2693871686532503</c:v>
                </c:pt>
                <c:pt idx="21">
                  <c:v>0.30612620867078166</c:v>
                </c:pt>
                <c:pt idx="22">
                  <c:v>0.33830024470295855</c:v>
                </c:pt>
                <c:pt idx="23">
                  <c:v>0.36673305436704867</c:v>
                </c:pt>
                <c:pt idx="24">
                  <c:v>0.39225657337239678</c:v>
                </c:pt>
                <c:pt idx="25">
                  <c:v>0.41541402926985732</c:v>
                </c:pt>
                <c:pt idx="26">
                  <c:v>0.43654178761893875</c:v>
                </c:pt>
                <c:pt idx="27">
                  <c:v>0.45588447859514608</c:v>
                </c:pt>
                <c:pt idx="28">
                  <c:v>0.47364764329317932</c:v>
                </c:pt>
                <c:pt idx="29">
                  <c:v>0.49001155022140058</c:v>
                </c:pt>
                <c:pt idx="30">
                  <c:v>0.50513417057922505</c:v>
                </c:pt>
                <c:pt idx="31">
                  <c:v>0.51915306848089349</c:v>
                </c:pt>
                <c:pt idx="32">
                  <c:v>0.53218760016523103</c:v>
                </c:pt>
                <c:pt idx="33">
                  <c:v>0.54434120990776247</c:v>
                </c:pt>
                <c:pt idx="34">
                  <c:v>0.55570360688295872</c:v>
                </c:pt>
                <c:pt idx="35">
                  <c:v>0.56635272489648714</c:v>
                </c:pt>
                <c:pt idx="36">
                  <c:v>0.57635643629920197</c:v>
                </c:pt>
                <c:pt idx="37">
                  <c:v>0.58577402590297345</c:v>
                </c:pt>
                <c:pt idx="38">
                  <c:v>0.59465744614044314</c:v>
                </c:pt>
                <c:pt idx="39">
                  <c:v>0.60305238011182982</c:v>
                </c:pt>
                <c:pt idx="40">
                  <c:v>0.61099913952434048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93B-44B4-972C-79087131B4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004311327"/>
        <c:axId val="1802006159"/>
      </c:lineChart>
      <c:catAx>
        <c:axId val="2004311327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802006159"/>
        <c:crosses val="autoZero"/>
        <c:auto val="1"/>
        <c:lblAlgn val="ctr"/>
        <c:lblOffset val="100"/>
        <c:noMultiLvlLbl val="0"/>
      </c:catAx>
      <c:valAx>
        <c:axId val="1802006159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00431132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areaChart>
        <c:grouping val="stacked"/>
        <c:varyColors val="0"/>
        <c:ser>
          <c:idx val="1"/>
          <c:order val="0"/>
          <c:tx>
            <c:strRef>
              <c:f>'Medium - Laggards'!$M$2</c:f>
              <c:strCache>
                <c:ptCount val="1"/>
                <c:pt idx="0">
                  <c:v>Installed base new tech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val>
            <c:numRef>
              <c:f>'Medium - Laggards'!$M$3:$M$43</c:f>
              <c:numCache>
                <c:formatCode>0</c:formatCode>
                <c:ptCount val="41"/>
                <c:pt idx="0">
                  <c:v>96</c:v>
                </c:pt>
                <c:pt idx="1">
                  <c:v>109.50650059790635</c:v>
                </c:pt>
                <c:pt idx="2">
                  <c:v>125.5279771076229</c:v>
                </c:pt>
                <c:pt idx="3">
                  <c:v>144.52013851606236</c:v>
                </c:pt>
                <c:pt idx="4">
                  <c:v>167.00534446955444</c:v>
                </c:pt>
                <c:pt idx="5">
                  <c:v>193.57988072608288</c:v>
                </c:pt>
                <c:pt idx="6">
                  <c:v>224.92551563145452</c:v>
                </c:pt>
                <c:pt idx="7">
                  <c:v>261.83071486982891</c:v>
                </c:pt>
                <c:pt idx="8">
                  <c:v>305.23144710627969</c:v>
                </c:pt>
                <c:pt idx="9">
                  <c:v>356.28904214783279</c:v>
                </c:pt>
                <c:pt idx="10">
                  <c:v>416.53431502445915</c:v>
                </c:pt>
                <c:pt idx="11">
                  <c:v>488.12386612197048</c:v>
                </c:pt>
                <c:pt idx="12">
                  <c:v>574.27453543663785</c:v>
                </c:pt>
                <c:pt idx="13">
                  <c:v>679.9574226581376</c:v>
                </c:pt>
                <c:pt idx="14">
                  <c:v>812.91777956810461</c:v>
                </c:pt>
                <c:pt idx="15">
                  <c:v>984.96679524816204</c:v>
                </c:pt>
                <c:pt idx="16">
                  <c:v>1213.0962048807567</c:v>
                </c:pt>
                <c:pt idx="17">
                  <c:v>1519.117557733776</c:v>
                </c:pt>
                <c:pt idx="18">
                  <c:v>1925.7072908238013</c:v>
                </c:pt>
                <c:pt idx="19">
                  <c:v>2448.1559641228209</c:v>
                </c:pt>
                <c:pt idx="20">
                  <c:v>3086.3746149537037</c:v>
                </c:pt>
                <c:pt idx="21">
                  <c:v>3824.6903259838768</c:v>
                </c:pt>
                <c:pt idx="22">
                  <c:v>4639.8929027498998</c:v>
                </c:pt>
                <c:pt idx="23">
                  <c:v>5509.7818159743083</c:v>
                </c:pt>
                <c:pt idx="24">
                  <c:v>6416.7871754976104</c:v>
                </c:pt>
                <c:pt idx="25">
                  <c:v>7347.6518014759185</c:v>
                </c:pt>
                <c:pt idx="26">
                  <c:v>8292.0684217367107</c:v>
                </c:pt>
                <c:pt idx="27">
                  <c:v>9241.713725534637</c:v>
                </c:pt>
                <c:pt idx="28">
                  <c:v>10189.769319062065</c:v>
                </c:pt>
                <c:pt idx="29">
                  <c:v>11130.668135987857</c:v>
                </c:pt>
                <c:pt idx="30">
                  <c:v>12059.90960658581</c:v>
                </c:pt>
                <c:pt idx="31">
                  <c:v>12973.899400177084</c:v>
                </c:pt>
                <c:pt idx="32">
                  <c:v>13869.807991695019</c:v>
                </c:pt>
                <c:pt idx="33">
                  <c:v>14745.447752912723</c:v>
                </c:pt>
                <c:pt idx="34">
                  <c:v>15599.167527112213</c:v>
                </c:pt>
                <c:pt idx="35">
                  <c:v>16429.762947357449</c:v>
                </c:pt>
                <c:pt idx="36">
                  <c:v>17236.400535932993</c:v>
                </c:pt>
                <c:pt idx="37">
                  <c:v>18018.553666415144</c:v>
                </c:pt>
                <c:pt idx="38">
                  <c:v>18775.948634684712</c:v>
                </c:pt>
                <c:pt idx="39">
                  <c:v>19508.519293188954</c:v>
                </c:pt>
                <c:pt idx="40">
                  <c:v>20216.368914602368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D27-403B-883E-B595B53E85D5}"/>
            </c:ext>
          </c:extLst>
        </c:ser>
        <c:ser>
          <c:idx val="0"/>
          <c:order val="1"/>
          <c:tx>
            <c:strRef>
              <c:f>'Medium - Laggards'!$L$2</c:f>
              <c:strCache>
                <c:ptCount val="1"/>
                <c:pt idx="0">
                  <c:v>Installed base legacy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  <a:ln>
              <a:noFill/>
            </a:ln>
            <a:effectLst/>
          </c:spPr>
          <c:val>
            <c:numRef>
              <c:f>'Medium - Laggards'!$L$3:$L$43</c:f>
              <c:numCache>
                <c:formatCode>0</c:formatCode>
                <c:ptCount val="41"/>
                <c:pt idx="0">
                  <c:v>47904</c:v>
                </c:pt>
                <c:pt idx="1">
                  <c:v>47890.493499402088</c:v>
                </c:pt>
                <c:pt idx="2">
                  <c:v>47874.472022892376</c:v>
                </c:pt>
                <c:pt idx="3">
                  <c:v>47855.479861483938</c:v>
                </c:pt>
                <c:pt idx="4">
                  <c:v>47832.994655530449</c:v>
                </c:pt>
                <c:pt idx="5">
                  <c:v>47806.42011927392</c:v>
                </c:pt>
                <c:pt idx="6">
                  <c:v>47775.074484368546</c:v>
                </c:pt>
                <c:pt idx="7">
                  <c:v>47738.16928513017</c:v>
                </c:pt>
                <c:pt idx="8">
                  <c:v>47694.768552893722</c:v>
                </c:pt>
                <c:pt idx="9">
                  <c:v>47643.710957852163</c:v>
                </c:pt>
                <c:pt idx="10">
                  <c:v>47583.465684975534</c:v>
                </c:pt>
                <c:pt idx="11">
                  <c:v>47511.876133878017</c:v>
                </c:pt>
                <c:pt idx="12">
                  <c:v>47425.725464563351</c:v>
                </c:pt>
                <c:pt idx="13">
                  <c:v>47320.042577341846</c:v>
                </c:pt>
                <c:pt idx="14">
                  <c:v>47187.082220431883</c:v>
                </c:pt>
                <c:pt idx="15">
                  <c:v>47015.033204751831</c:v>
                </c:pt>
                <c:pt idx="16">
                  <c:v>46786.903795119237</c:v>
                </c:pt>
                <c:pt idx="17">
                  <c:v>46480.882442266215</c:v>
                </c:pt>
                <c:pt idx="18">
                  <c:v>46074.292709176189</c:v>
                </c:pt>
                <c:pt idx="19">
                  <c:v>45551.84403587717</c:v>
                </c:pt>
                <c:pt idx="20">
                  <c:v>44913.625385046289</c:v>
                </c:pt>
                <c:pt idx="21">
                  <c:v>44175.30967401612</c:v>
                </c:pt>
                <c:pt idx="22">
                  <c:v>43360.107097250097</c:v>
                </c:pt>
                <c:pt idx="23">
                  <c:v>42490.218184025689</c:v>
                </c:pt>
                <c:pt idx="24">
                  <c:v>41583.212824502385</c:v>
                </c:pt>
                <c:pt idx="25">
                  <c:v>40652.34819852408</c:v>
                </c:pt>
                <c:pt idx="26">
                  <c:v>39707.931578263291</c:v>
                </c:pt>
                <c:pt idx="27">
                  <c:v>38758.286274465361</c:v>
                </c:pt>
                <c:pt idx="28">
                  <c:v>37810.23068093793</c:v>
                </c:pt>
                <c:pt idx="29">
                  <c:v>36869.331864012143</c:v>
                </c:pt>
                <c:pt idx="30">
                  <c:v>35940.09039341419</c:v>
                </c:pt>
                <c:pt idx="31">
                  <c:v>35026.100599822908</c:v>
                </c:pt>
                <c:pt idx="32">
                  <c:v>34130.19200830497</c:v>
                </c:pt>
                <c:pt idx="33">
                  <c:v>33254.552247087267</c:v>
                </c:pt>
                <c:pt idx="34">
                  <c:v>32400.832472887778</c:v>
                </c:pt>
                <c:pt idx="35">
                  <c:v>31570.23705264254</c:v>
                </c:pt>
                <c:pt idx="36">
                  <c:v>30763.599464066992</c:v>
                </c:pt>
                <c:pt idx="37">
                  <c:v>29981.446333584841</c:v>
                </c:pt>
                <c:pt idx="38">
                  <c:v>29224.051365315274</c:v>
                </c:pt>
                <c:pt idx="39">
                  <c:v>28491.480706811031</c:v>
                </c:pt>
                <c:pt idx="40">
                  <c:v>27783.631085397617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D27-403B-883E-B595B53E85D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19931519"/>
        <c:axId val="1802005663"/>
      </c:areaChart>
      <c:catAx>
        <c:axId val="151993151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802005663"/>
        <c:crosses val="autoZero"/>
        <c:auto val="1"/>
        <c:lblAlgn val="ctr"/>
        <c:lblOffset val="100"/>
        <c:noMultiLvlLbl val="0"/>
      </c:catAx>
      <c:valAx>
        <c:axId val="180200566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519931519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zero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/>
              <a:t>Market share (new sales)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'Low - Laggards'!$P$2</c:f>
              <c:strCache>
                <c:ptCount val="1"/>
                <c:pt idx="0">
                  <c:v>Mkt share legacy tech</c:v>
                </c:pt>
              </c:strCache>
            </c:strRef>
          </c:tx>
          <c:spPr>
            <a:ln w="28575" cap="rnd">
              <a:solidFill>
                <a:schemeClr val="bg1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'Low - Laggards'!$I$3:$I$43</c:f>
              <c:numCache>
                <c:formatCode>General</c:formatCode>
                <c:ptCount val="41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  <c:pt idx="21">
                  <c:v>10.5</c:v>
                </c:pt>
                <c:pt idx="22">
                  <c:v>11</c:v>
                </c:pt>
                <c:pt idx="23">
                  <c:v>11.5</c:v>
                </c:pt>
                <c:pt idx="24">
                  <c:v>12</c:v>
                </c:pt>
                <c:pt idx="25">
                  <c:v>12.5</c:v>
                </c:pt>
                <c:pt idx="26">
                  <c:v>13</c:v>
                </c:pt>
                <c:pt idx="27">
                  <c:v>13.5</c:v>
                </c:pt>
                <c:pt idx="28">
                  <c:v>14</c:v>
                </c:pt>
                <c:pt idx="29">
                  <c:v>14.5</c:v>
                </c:pt>
                <c:pt idx="30">
                  <c:v>15</c:v>
                </c:pt>
                <c:pt idx="31">
                  <c:v>15.5</c:v>
                </c:pt>
                <c:pt idx="32">
                  <c:v>16</c:v>
                </c:pt>
                <c:pt idx="33">
                  <c:v>16.5</c:v>
                </c:pt>
                <c:pt idx="34">
                  <c:v>17</c:v>
                </c:pt>
                <c:pt idx="35">
                  <c:v>17.5</c:v>
                </c:pt>
                <c:pt idx="36">
                  <c:v>18</c:v>
                </c:pt>
                <c:pt idx="37">
                  <c:v>18.5</c:v>
                </c:pt>
                <c:pt idx="38">
                  <c:v>19</c:v>
                </c:pt>
                <c:pt idx="39">
                  <c:v>19.5</c:v>
                </c:pt>
                <c:pt idx="40">
                  <c:v>20</c:v>
                </c:pt>
              </c:numCache>
            </c:numRef>
          </c:cat>
          <c:val>
            <c:numRef>
              <c:f>'Low - Laggards'!$P$3:$P$43</c:f>
              <c:numCache>
                <c:formatCode>0%</c:formatCode>
                <c:ptCount val="41"/>
                <c:pt idx="0">
                  <c:v>0.99855581560947948</c:v>
                </c:pt>
                <c:pt idx="1">
                  <c:v>0.99852552956887064</c:v>
                </c:pt>
                <c:pt idx="2">
                  <c:v>0.99847851079236594</c:v>
                </c:pt>
                <c:pt idx="3">
                  <c:v>0.99840813172676646</c:v>
                </c:pt>
                <c:pt idx="4">
                  <c:v>0.99830442545617371</c:v>
                </c:pt>
                <c:pt idx="5">
                  <c:v>0.99815245126259056</c:v>
                </c:pt>
                <c:pt idx="6">
                  <c:v>0.99793064690378797</c:v>
                </c:pt>
                <c:pt idx="7">
                  <c:v>0.99761152737468572</c:v>
                </c:pt>
                <c:pt idx="8">
                  <c:v>0.99717178642170012</c:v>
                </c:pt>
                <c:pt idx="9">
                  <c:v>0.99662150523246962</c:v>
                </c:pt>
                <c:pt idx="10">
                  <c:v>0.99603364278084883</c:v>
                </c:pt>
                <c:pt idx="11">
                  <c:v>0.99549553904109778</c:v>
                </c:pt>
                <c:pt idx="12">
                  <c:v>0.99500294325916894</c:v>
                </c:pt>
                <c:pt idx="13">
                  <c:v>0.99448322285469393</c:v>
                </c:pt>
                <c:pt idx="14">
                  <c:v>0.99388741882297227</c:v>
                </c:pt>
                <c:pt idx="15">
                  <c:v>0.99319333661301856</c:v>
                </c:pt>
                <c:pt idx="16">
                  <c:v>0.99238160739125403</c:v>
                </c:pt>
                <c:pt idx="17">
                  <c:v>0.99142934300631524</c:v>
                </c:pt>
                <c:pt idx="18">
                  <c:v>0.99030909008086798</c:v>
                </c:pt>
                <c:pt idx="19">
                  <c:v>0.98898804486651559</c:v>
                </c:pt>
                <c:pt idx="20">
                  <c:v>0.98742723070520733</c:v>
                </c:pt>
                <c:pt idx="21">
                  <c:v>0.98558068490129314</c:v>
                </c:pt>
                <c:pt idx="22">
                  <c:v>0.98339473606630656</c:v>
                </c:pt>
                <c:pt idx="23">
                  <c:v>0.98080748930597517</c:v>
                </c:pt>
                <c:pt idx="24">
                  <c:v>0.97774867599856297</c:v>
                </c:pt>
                <c:pt idx="25">
                  <c:v>0.97414006042636425</c:v>
                </c:pt>
                <c:pt idx="26">
                  <c:v>0.96989661586009757</c:v>
                </c:pt>
                <c:pt idx="27">
                  <c:v>0.96492867262559667</c:v>
                </c:pt>
                <c:pt idx="28">
                  <c:v>0.95914518360625989</c:v>
                </c:pt>
                <c:pt idx="29">
                  <c:v>0.95245813594172557</c:v>
                </c:pt>
                <c:pt idx="30">
                  <c:v>0.94478796047240332</c:v>
                </c:pt>
                <c:pt idx="31">
                  <c:v>0.93606957138817803</c:v>
                </c:pt>
                <c:pt idx="32">
                  <c:v>0.92625844945065716</c:v>
                </c:pt>
                <c:pt idx="33">
                  <c:v>0.91533602303176065</c:v>
                </c:pt>
                <c:pt idx="34">
                  <c:v>0.9033135637890658</c:v>
                </c:pt>
                <c:pt idx="35">
                  <c:v>0.89023393766886094</c:v>
                </c:pt>
                <c:pt idx="36">
                  <c:v>0.87617083283889874</c:v>
                </c:pt>
                <c:pt idx="37">
                  <c:v>0.86122546879920903</c:v>
                </c:pt>
                <c:pt idx="38">
                  <c:v>0.84552118322645053</c:v>
                </c:pt>
                <c:pt idx="39">
                  <c:v>0.82919659783623056</c:v>
                </c:pt>
                <c:pt idx="40">
                  <c:v>0.8123982138071334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B57-4947-8006-E2B5461D2965}"/>
            </c:ext>
          </c:extLst>
        </c:ser>
        <c:ser>
          <c:idx val="1"/>
          <c:order val="1"/>
          <c:tx>
            <c:strRef>
              <c:f>'Low - Laggards'!$Q$2</c:f>
              <c:strCache>
                <c:ptCount val="1"/>
                <c:pt idx="0">
                  <c:v>Mkt share new tech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'Low - Laggards'!$I$3:$I$43</c:f>
              <c:numCache>
                <c:formatCode>General</c:formatCode>
                <c:ptCount val="41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  <c:pt idx="21">
                  <c:v>10.5</c:v>
                </c:pt>
                <c:pt idx="22">
                  <c:v>11</c:v>
                </c:pt>
                <c:pt idx="23">
                  <c:v>11.5</c:v>
                </c:pt>
                <c:pt idx="24">
                  <c:v>12</c:v>
                </c:pt>
                <c:pt idx="25">
                  <c:v>12.5</c:v>
                </c:pt>
                <c:pt idx="26">
                  <c:v>13</c:v>
                </c:pt>
                <c:pt idx="27">
                  <c:v>13.5</c:v>
                </c:pt>
                <c:pt idx="28">
                  <c:v>14</c:v>
                </c:pt>
                <c:pt idx="29">
                  <c:v>14.5</c:v>
                </c:pt>
                <c:pt idx="30">
                  <c:v>15</c:v>
                </c:pt>
                <c:pt idx="31">
                  <c:v>15.5</c:v>
                </c:pt>
                <c:pt idx="32">
                  <c:v>16</c:v>
                </c:pt>
                <c:pt idx="33">
                  <c:v>16.5</c:v>
                </c:pt>
                <c:pt idx="34">
                  <c:v>17</c:v>
                </c:pt>
                <c:pt idx="35">
                  <c:v>17.5</c:v>
                </c:pt>
                <c:pt idx="36">
                  <c:v>18</c:v>
                </c:pt>
                <c:pt idx="37">
                  <c:v>18.5</c:v>
                </c:pt>
                <c:pt idx="38">
                  <c:v>19</c:v>
                </c:pt>
                <c:pt idx="39">
                  <c:v>19.5</c:v>
                </c:pt>
                <c:pt idx="40">
                  <c:v>20</c:v>
                </c:pt>
              </c:numCache>
            </c:numRef>
          </c:cat>
          <c:val>
            <c:numRef>
              <c:f>'Low - Laggards'!$Q$3:$Q$43</c:f>
              <c:numCache>
                <c:formatCode>0%</c:formatCode>
                <c:ptCount val="41"/>
                <c:pt idx="0">
                  <c:v>1.4441843905205227E-3</c:v>
                </c:pt>
                <c:pt idx="1">
                  <c:v>1.474470431129394E-3</c:v>
                </c:pt>
                <c:pt idx="2">
                  <c:v>1.5214892076341432E-3</c:v>
                </c:pt>
                <c:pt idx="3">
                  <c:v>1.5918682732335206E-3</c:v>
                </c:pt>
                <c:pt idx="4">
                  <c:v>1.6955745438263061E-3</c:v>
                </c:pt>
                <c:pt idx="5">
                  <c:v>1.8475487374094016E-3</c:v>
                </c:pt>
                <c:pt idx="6">
                  <c:v>2.0693530962120048E-3</c:v>
                </c:pt>
                <c:pt idx="7">
                  <c:v>2.38847262531426E-3</c:v>
                </c:pt>
                <c:pt idx="8">
                  <c:v>2.8282135782998815E-3</c:v>
                </c:pt>
                <c:pt idx="9">
                  <c:v>3.3784947675303376E-3</c:v>
                </c:pt>
                <c:pt idx="10">
                  <c:v>3.9663572191511688E-3</c:v>
                </c:pt>
                <c:pt idx="11">
                  <c:v>4.5044609589021921E-3</c:v>
                </c:pt>
                <c:pt idx="12">
                  <c:v>4.9970567408310577E-3</c:v>
                </c:pt>
                <c:pt idx="13">
                  <c:v>5.5167771453061218E-3</c:v>
                </c:pt>
                <c:pt idx="14">
                  <c:v>6.1125811770276865E-3</c:v>
                </c:pt>
                <c:pt idx="15">
                  <c:v>6.8066633869813447E-3</c:v>
                </c:pt>
                <c:pt idx="16">
                  <c:v>7.6183926087460161E-3</c:v>
                </c:pt>
                <c:pt idx="17">
                  <c:v>8.5706569936848543E-3</c:v>
                </c:pt>
                <c:pt idx="18">
                  <c:v>9.6909099191320111E-3</c:v>
                </c:pt>
                <c:pt idx="19">
                  <c:v>1.1011955133484443E-2</c:v>
                </c:pt>
                <c:pt idx="20">
                  <c:v>1.2572769294792664E-2</c:v>
                </c:pt>
                <c:pt idx="21">
                  <c:v>1.4419315098706805E-2</c:v>
                </c:pt>
                <c:pt idx="22">
                  <c:v>1.6605263933693402E-2</c:v>
                </c:pt>
                <c:pt idx="23">
                  <c:v>1.9192510694024806E-2</c:v>
                </c:pt>
                <c:pt idx="24">
                  <c:v>2.225132400143702E-2</c:v>
                </c:pt>
                <c:pt idx="25">
                  <c:v>2.5859939573635787E-2</c:v>
                </c:pt>
                <c:pt idx="26">
                  <c:v>3.0103384139902389E-2</c:v>
                </c:pt>
                <c:pt idx="27">
                  <c:v>3.5071327374403348E-2</c:v>
                </c:pt>
                <c:pt idx="28">
                  <c:v>4.0854816393740161E-2</c:v>
                </c:pt>
                <c:pt idx="29">
                  <c:v>4.7541864058274493E-2</c:v>
                </c:pt>
                <c:pt idx="30">
                  <c:v>5.5212039527596624E-2</c:v>
                </c:pt>
                <c:pt idx="31">
                  <c:v>6.3930428611821979E-2</c:v>
                </c:pt>
                <c:pt idx="32">
                  <c:v>7.374155054934288E-2</c:v>
                </c:pt>
                <c:pt idx="33">
                  <c:v>8.4663976968239282E-2</c:v>
                </c:pt>
                <c:pt idx="34">
                  <c:v>9.6686436210934146E-2</c:v>
                </c:pt>
                <c:pt idx="35">
                  <c:v>0.10976606233113903</c:v>
                </c:pt>
                <c:pt idx="36">
                  <c:v>0.12382916716110132</c:v>
                </c:pt>
                <c:pt idx="37">
                  <c:v>0.13877453120079095</c:v>
                </c:pt>
                <c:pt idx="38">
                  <c:v>0.15447881677354949</c:v>
                </c:pt>
                <c:pt idx="39">
                  <c:v>0.17080340216376949</c:v>
                </c:pt>
                <c:pt idx="40">
                  <c:v>0.18760178619286658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B57-4947-8006-E2B5461D296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004311327"/>
        <c:axId val="1802006159"/>
      </c:lineChart>
      <c:catAx>
        <c:axId val="200431132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802006159"/>
        <c:crosses val="autoZero"/>
        <c:auto val="1"/>
        <c:lblAlgn val="ctr"/>
        <c:lblOffset val="100"/>
        <c:noMultiLvlLbl val="0"/>
      </c:catAx>
      <c:valAx>
        <c:axId val="1802006159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00431132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/>
              <a:t>Saturation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'Total market'!$AD$2</c:f>
              <c:strCache>
                <c:ptCount val="1"/>
                <c:pt idx="0">
                  <c:v>High-end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'Total market'!$AC$3:$AC$43</c:f>
              <c:numCache>
                <c:formatCode>General</c:formatCode>
                <c:ptCount val="41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  <c:pt idx="21">
                  <c:v>10.5</c:v>
                </c:pt>
                <c:pt idx="22">
                  <c:v>11</c:v>
                </c:pt>
                <c:pt idx="23">
                  <c:v>11.5</c:v>
                </c:pt>
                <c:pt idx="24">
                  <c:v>12</c:v>
                </c:pt>
                <c:pt idx="25">
                  <c:v>12.5</c:v>
                </c:pt>
                <c:pt idx="26">
                  <c:v>13</c:v>
                </c:pt>
                <c:pt idx="27">
                  <c:v>13.5</c:v>
                </c:pt>
                <c:pt idx="28">
                  <c:v>14</c:v>
                </c:pt>
                <c:pt idx="29">
                  <c:v>14.5</c:v>
                </c:pt>
                <c:pt idx="30">
                  <c:v>15</c:v>
                </c:pt>
                <c:pt idx="31">
                  <c:v>15.5</c:v>
                </c:pt>
                <c:pt idx="32">
                  <c:v>16</c:v>
                </c:pt>
                <c:pt idx="33">
                  <c:v>16.5</c:v>
                </c:pt>
                <c:pt idx="34">
                  <c:v>17</c:v>
                </c:pt>
                <c:pt idx="35">
                  <c:v>17.5</c:v>
                </c:pt>
                <c:pt idx="36">
                  <c:v>18</c:v>
                </c:pt>
                <c:pt idx="37">
                  <c:v>18.5</c:v>
                </c:pt>
                <c:pt idx="38">
                  <c:v>19</c:v>
                </c:pt>
                <c:pt idx="39">
                  <c:v>19.5</c:v>
                </c:pt>
                <c:pt idx="40">
                  <c:v>20</c:v>
                </c:pt>
              </c:numCache>
            </c:numRef>
          </c:cat>
          <c:val>
            <c:numRef>
              <c:f>'Total market'!$AD$3:$AD$43</c:f>
              <c:numCache>
                <c:formatCode>0%</c:formatCode>
                <c:ptCount val="41"/>
                <c:pt idx="0">
                  <c:v>2.0016220322886988E-3</c:v>
                </c:pt>
                <c:pt idx="1">
                  <c:v>3.9940023894553369E-3</c:v>
                </c:pt>
                <c:pt idx="2">
                  <c:v>7.4967938713814139E-3</c:v>
                </c:pt>
                <c:pt idx="3">
                  <c:v>1.2733672319993526E-2</c:v>
                </c:pt>
                <c:pt idx="4">
                  <c:v>1.9601020602107642E-2</c:v>
                </c:pt>
                <c:pt idx="5">
                  <c:v>2.7808735012150154E-2</c:v>
                </c:pt>
                <c:pt idx="6">
                  <c:v>3.701641012088782E-2</c:v>
                </c:pt>
                <c:pt idx="7">
                  <c:v>4.6906325587743491E-2</c:v>
                </c:pt>
                <c:pt idx="8">
                  <c:v>5.7212003659379798E-2</c:v>
                </c:pt>
                <c:pt idx="9">
                  <c:v>6.7725052246988521E-2</c:v>
                </c:pt>
                <c:pt idx="10">
                  <c:v>7.8293746555021873E-2</c:v>
                </c:pt>
                <c:pt idx="11">
                  <c:v>8.8820008102663078E-2</c:v>
                </c:pt>
                <c:pt idx="12">
                  <c:v>9.9257705469234889E-2</c:v>
                </c:pt>
                <c:pt idx="13">
                  <c:v>0.10961317146117221</c:v>
                </c:pt>
                <c:pt idx="14">
                  <c:v>0.11994754967097321</c:v>
                </c:pt>
                <c:pt idx="15">
                  <c:v>0.13037974476163131</c:v>
                </c:pt>
                <c:pt idx="16">
                  <c:v>0.14108840458234581</c:v>
                </c:pt>
                <c:pt idx="17">
                  <c:v>0.15231145810366356</c:v>
                </c:pt>
                <c:pt idx="18">
                  <c:v>0.1643418834323952</c:v>
                </c:pt>
                <c:pt idx="19">
                  <c:v>0.17751807512150666</c:v>
                </c:pt>
                <c:pt idx="20">
                  <c:v>0.19220625209383854</c:v>
                </c:pt>
                <c:pt idx="21">
                  <c:v>0.20877133421681229</c:v>
                </c:pt>
                <c:pt idx="22">
                  <c:v>0.22753300343417845</c:v>
                </c:pt>
                <c:pt idx="23">
                  <c:v>0.248707222340532</c:v>
                </c:pt>
                <c:pt idx="24">
                  <c:v>0.2723414668811952</c:v>
                </c:pt>
                <c:pt idx="25">
                  <c:v>0.29826191435964017</c:v>
                </c:pt>
                <c:pt idx="26">
                  <c:v>0.32605549818722895</c:v>
                </c:pt>
                <c:pt idx="27">
                  <c:v>0.35510192622132741</c:v>
                </c:pt>
                <c:pt idx="28">
                  <c:v>0.38465223583574076</c:v>
                </c:pt>
                <c:pt idx="29">
                  <c:v>0.41393267222557811</c:v>
                </c:pt>
                <c:pt idx="30">
                  <c:v>0.44224625894195635</c:v>
                </c:pt>
                <c:pt idx="31">
                  <c:v>0.46905008684588367</c:v>
                </c:pt>
                <c:pt idx="32">
                  <c:v>0.49399678744973818</c:v>
                </c:pt>
                <c:pt idx="33">
                  <c:v>0.51693710857290232</c:v>
                </c:pt>
                <c:pt idx="34">
                  <c:v>0.53788644794492058</c:v>
                </c:pt>
                <c:pt idx="35">
                  <c:v>0.5569660426137838</c:v>
                </c:pt>
                <c:pt idx="36">
                  <c:v>0.5743404585261207</c:v>
                </c:pt>
                <c:pt idx="37">
                  <c:v>0.5901755608165048</c:v>
                </c:pt>
                <c:pt idx="38">
                  <c:v>0.60462317451113234</c:v>
                </c:pt>
                <c:pt idx="39">
                  <c:v>0.61781947680759064</c:v>
                </c:pt>
                <c:pt idx="40">
                  <c:v>0.62988627652115814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A1A-4CCB-A29F-DE9D1B50FC3B}"/>
            </c:ext>
          </c:extLst>
        </c:ser>
        <c:ser>
          <c:idx val="1"/>
          <c:order val="1"/>
          <c:tx>
            <c:strRef>
              <c:f>'Total market'!$AE$2</c:f>
              <c:strCache>
                <c:ptCount val="1"/>
                <c:pt idx="0">
                  <c:v>Medium-end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'Total market'!$AC$3:$AC$43</c:f>
              <c:numCache>
                <c:formatCode>General</c:formatCode>
                <c:ptCount val="41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  <c:pt idx="21">
                  <c:v>10.5</c:v>
                </c:pt>
                <c:pt idx="22">
                  <c:v>11</c:v>
                </c:pt>
                <c:pt idx="23">
                  <c:v>11.5</c:v>
                </c:pt>
                <c:pt idx="24">
                  <c:v>12</c:v>
                </c:pt>
                <c:pt idx="25">
                  <c:v>12.5</c:v>
                </c:pt>
                <c:pt idx="26">
                  <c:v>13</c:v>
                </c:pt>
                <c:pt idx="27">
                  <c:v>13.5</c:v>
                </c:pt>
                <c:pt idx="28">
                  <c:v>14</c:v>
                </c:pt>
                <c:pt idx="29">
                  <c:v>14.5</c:v>
                </c:pt>
                <c:pt idx="30">
                  <c:v>15</c:v>
                </c:pt>
                <c:pt idx="31">
                  <c:v>15.5</c:v>
                </c:pt>
                <c:pt idx="32">
                  <c:v>16</c:v>
                </c:pt>
                <c:pt idx="33">
                  <c:v>16.5</c:v>
                </c:pt>
                <c:pt idx="34">
                  <c:v>17</c:v>
                </c:pt>
                <c:pt idx="35">
                  <c:v>17.5</c:v>
                </c:pt>
                <c:pt idx="36">
                  <c:v>18</c:v>
                </c:pt>
                <c:pt idx="37">
                  <c:v>18.5</c:v>
                </c:pt>
                <c:pt idx="38">
                  <c:v>19</c:v>
                </c:pt>
                <c:pt idx="39">
                  <c:v>19.5</c:v>
                </c:pt>
                <c:pt idx="40">
                  <c:v>20</c:v>
                </c:pt>
              </c:numCache>
            </c:numRef>
          </c:cat>
          <c:val>
            <c:numRef>
              <c:f>'Total market'!$AE$3:$AE$43</c:f>
              <c:numCache>
                <c:formatCode>0%</c:formatCode>
                <c:ptCount val="41"/>
                <c:pt idx="0">
                  <c:v>2E-3</c:v>
                </c:pt>
                <c:pt idx="1">
                  <c:v>3.7934449324674717E-3</c:v>
                </c:pt>
                <c:pt idx="2">
                  <c:v>6.8501954471752759E-3</c:v>
                </c:pt>
                <c:pt idx="3">
                  <c:v>1.1406031324033054E-2</c:v>
                </c:pt>
                <c:pt idx="4">
                  <c:v>1.7466530036876097E-2</c:v>
                </c:pt>
                <c:pt idx="5">
                  <c:v>2.4866004453807555E-2</c:v>
                </c:pt>
                <c:pt idx="6">
                  <c:v>3.3363980997950481E-2</c:v>
                </c:pt>
                <c:pt idx="7">
                  <c:v>4.2720171806905252E-2</c:v>
                </c:pt>
                <c:pt idx="8">
                  <c:v>5.2740634706489202E-2</c:v>
                </c:pt>
                <c:pt idx="9">
                  <c:v>6.3306952739879005E-2</c:v>
                </c:pt>
                <c:pt idx="10">
                  <c:v>7.4401295207564569E-2</c:v>
                </c:pt>
                <c:pt idx="11">
                  <c:v>8.6137026049178084E-2</c:v>
                </c:pt>
                <c:pt idx="12">
                  <c:v>9.8800429996148617E-2</c:v>
                </c:pt>
                <c:pt idx="13">
                  <c:v>0.11290191404028356</c:v>
                </c:pt>
                <c:pt idx="14">
                  <c:v>0.12921868383075691</c:v>
                </c:pt>
                <c:pt idx="15">
                  <c:v>0.14877617778982019</c:v>
                </c:pt>
                <c:pt idx="16">
                  <c:v>0.17266525773924762</c:v>
                </c:pt>
                <c:pt idx="17">
                  <c:v>0.20159997318563411</c:v>
                </c:pt>
                <c:pt idx="18">
                  <c:v>0.23535038262663641</c:v>
                </c:pt>
                <c:pt idx="19">
                  <c:v>0.2725332474708726</c:v>
                </c:pt>
                <c:pt idx="20">
                  <c:v>0.31108234634217447</c:v>
                </c:pt>
                <c:pt idx="21">
                  <c:v>0.34904040194594493</c:v>
                </c:pt>
                <c:pt idx="22">
                  <c:v>0.38508032787604463</c:v>
                </c:pt>
                <c:pt idx="23">
                  <c:v>0.41856738983023573</c:v>
                </c:pt>
                <c:pt idx="24">
                  <c:v>0.44935143923628557</c:v>
                </c:pt>
                <c:pt idx="25">
                  <c:v>0.47752798320674872</c:v>
                </c:pt>
                <c:pt idx="26">
                  <c:v>0.50328230115410444</c:v>
                </c:pt>
                <c:pt idx="27">
                  <c:v>0.52681801684131691</c:v>
                </c:pt>
                <c:pt idx="28">
                  <c:v>0.54833253938712845</c:v>
                </c:pt>
                <c:pt idx="29">
                  <c:v>0.56801027902486179</c:v>
                </c:pt>
                <c:pt idx="30">
                  <c:v>0.58602105228345858</c:v>
                </c:pt>
                <c:pt idx="31">
                  <c:v>0.60251999224536779</c:v>
                </c:pt>
                <c:pt idx="32">
                  <c:v>0.61764806385450111</c:v>
                </c:pt>
                <c:pt idx="33">
                  <c:v>0.6315328887035121</c:v>
                </c:pt>
                <c:pt idx="34">
                  <c:v>0.64428972233311088</c:v>
                </c:pt>
                <c:pt idx="35">
                  <c:v>0.65602248690426046</c:v>
                </c:pt>
                <c:pt idx="36">
                  <c:v>0.66682479911629811</c:v>
                </c:pt>
                <c:pt idx="37">
                  <c:v>0.67678095737730393</c:v>
                </c:pt>
                <c:pt idx="38">
                  <c:v>0.6859668680022698</c:v>
                </c:pt>
                <c:pt idx="39">
                  <c:v>0.69445090045645574</c:v>
                </c:pt>
                <c:pt idx="40">
                  <c:v>0.70229466822611397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A1A-4CCB-A29F-DE9D1B50FC3B}"/>
            </c:ext>
          </c:extLst>
        </c:ser>
        <c:ser>
          <c:idx val="2"/>
          <c:order val="2"/>
          <c:tx>
            <c:strRef>
              <c:f>'Total market'!$AF$2</c:f>
              <c:strCache>
                <c:ptCount val="1"/>
                <c:pt idx="0">
                  <c:v>Low-end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'Total market'!$AC$3:$AC$43</c:f>
              <c:numCache>
                <c:formatCode>General</c:formatCode>
                <c:ptCount val="41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  <c:pt idx="21">
                  <c:v>10.5</c:v>
                </c:pt>
                <c:pt idx="22">
                  <c:v>11</c:v>
                </c:pt>
                <c:pt idx="23">
                  <c:v>11.5</c:v>
                </c:pt>
                <c:pt idx="24">
                  <c:v>12</c:v>
                </c:pt>
                <c:pt idx="25">
                  <c:v>12.5</c:v>
                </c:pt>
                <c:pt idx="26">
                  <c:v>13</c:v>
                </c:pt>
                <c:pt idx="27">
                  <c:v>13.5</c:v>
                </c:pt>
                <c:pt idx="28">
                  <c:v>14</c:v>
                </c:pt>
                <c:pt idx="29">
                  <c:v>14.5</c:v>
                </c:pt>
                <c:pt idx="30">
                  <c:v>15</c:v>
                </c:pt>
                <c:pt idx="31">
                  <c:v>15.5</c:v>
                </c:pt>
                <c:pt idx="32">
                  <c:v>16</c:v>
                </c:pt>
                <c:pt idx="33">
                  <c:v>16.5</c:v>
                </c:pt>
                <c:pt idx="34">
                  <c:v>17</c:v>
                </c:pt>
                <c:pt idx="35">
                  <c:v>17.5</c:v>
                </c:pt>
                <c:pt idx="36">
                  <c:v>18</c:v>
                </c:pt>
                <c:pt idx="37">
                  <c:v>18.5</c:v>
                </c:pt>
                <c:pt idx="38">
                  <c:v>19</c:v>
                </c:pt>
                <c:pt idx="39">
                  <c:v>19.5</c:v>
                </c:pt>
                <c:pt idx="40">
                  <c:v>20</c:v>
                </c:pt>
              </c:numCache>
            </c:numRef>
          </c:cat>
          <c:val>
            <c:numRef>
              <c:f>'Total market'!$AF$3:$AF$43</c:f>
              <c:numCache>
                <c:formatCode>0%</c:formatCode>
                <c:ptCount val="41"/>
                <c:pt idx="0">
                  <c:v>1.9999999999999996E-3</c:v>
                </c:pt>
                <c:pt idx="1">
                  <c:v>4.1022843155023025E-3</c:v>
                </c:pt>
                <c:pt idx="2">
                  <c:v>8.1418968857690493E-3</c:v>
                </c:pt>
                <c:pt idx="3">
                  <c:v>1.4867546725204076E-2</c:v>
                </c:pt>
                <c:pt idx="4">
                  <c:v>2.4989005871904151E-2</c:v>
                </c:pt>
                <c:pt idx="5">
                  <c:v>3.9322994956032184E-2</c:v>
                </c:pt>
                <c:pt idx="6">
                  <c:v>5.8954946660923477E-2</c:v>
                </c:pt>
                <c:pt idx="7">
                  <c:v>8.5274704303119661E-2</c:v>
                </c:pt>
                <c:pt idx="8">
                  <c:v>0.11963227242800685</c:v>
                </c:pt>
                <c:pt idx="9">
                  <c:v>0.16240056770701752</c:v>
                </c:pt>
                <c:pt idx="10">
                  <c:v>0.21188497294342598</c:v>
                </c:pt>
                <c:pt idx="11">
                  <c:v>0.26433524477150833</c:v>
                </c:pt>
                <c:pt idx="12">
                  <c:v>0.31569981977788447</c:v>
                </c:pt>
                <c:pt idx="13">
                  <c:v>0.363556628279881</c:v>
                </c:pt>
                <c:pt idx="14">
                  <c:v>0.40723496937868336</c:v>
                </c:pt>
                <c:pt idx="15">
                  <c:v>0.44682125626967217</c:v>
                </c:pt>
                <c:pt idx="16">
                  <c:v>0.48258137631587628</c:v>
                </c:pt>
                <c:pt idx="17">
                  <c:v>0.51482500633608164</c:v>
                </c:pt>
                <c:pt idx="18">
                  <c:v>0.54387004369764813</c:v>
                </c:pt>
                <c:pt idx="19">
                  <c:v>0.57002515666393094</c:v>
                </c:pt>
                <c:pt idx="20">
                  <c:v>0.59358070422362919</c:v>
                </c:pt>
                <c:pt idx="21">
                  <c:v>0.61480452655368478</c:v>
                </c:pt>
                <c:pt idx="22">
                  <c:v>0.63394057979747265</c:v>
                </c:pt>
                <c:pt idx="23">
                  <c:v>0.65120920575647101</c:v>
                </c:pt>
                <c:pt idx="24">
                  <c:v>0.66680830570306127</c:v>
                </c:pt>
                <c:pt idx="25">
                  <c:v>0.6809149741202084</c:v>
                </c:pt>
                <c:pt idx="26">
                  <c:v>0.69368732282754608</c:v>
                </c:pt>
                <c:pt idx="27">
                  <c:v>0.70526633376914505</c:v>
                </c:pt>
                <c:pt idx="28">
                  <c:v>0.71577764584778736</c:v>
                </c:pt>
                <c:pt idx="29">
                  <c:v>0.72533322314708704</c:v>
                </c:pt>
                <c:pt idx="30">
                  <c:v>0.73403287817886265</c:v>
                </c:pt>
                <c:pt idx="31">
                  <c:v>0.74196564034252988</c:v>
                </c:pt>
                <c:pt idx="32">
                  <c:v>0.74921097030517214</c:v>
                </c:pt>
                <c:pt idx="33">
                  <c:v>0.75583982781299763</c:v>
                </c:pt>
                <c:pt idx="34">
                  <c:v>0.76191560488452115</c:v>
                </c:pt>
                <c:pt idx="35">
                  <c:v>0.76749493912325184</c:v>
                </c:pt>
                <c:pt idx="36">
                  <c:v>0.77262842332473847</c:v>
                </c:pt>
                <c:pt idx="37">
                  <c:v>0.77736122774496719</c:v>
                </c:pt>
                <c:pt idx="38">
                  <c:v>0.78173365043355203</c:v>
                </c:pt>
                <c:pt idx="39">
                  <c:v>0.78578160910782557</c:v>
                </c:pt>
                <c:pt idx="40">
                  <c:v>0.78953708548076673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A1A-4CCB-A29F-DE9D1B50FC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047727151"/>
        <c:axId val="1777158687"/>
      </c:lineChart>
      <c:catAx>
        <c:axId val="204772715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777158687"/>
        <c:crosses val="autoZero"/>
        <c:auto val="1"/>
        <c:lblAlgn val="ctr"/>
        <c:lblOffset val="100"/>
        <c:noMultiLvlLbl val="0"/>
      </c:catAx>
      <c:valAx>
        <c:axId val="1777158687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04772715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areaChart>
        <c:grouping val="stacked"/>
        <c:varyColors val="0"/>
        <c:ser>
          <c:idx val="1"/>
          <c:order val="0"/>
          <c:tx>
            <c:strRef>
              <c:f>'Low - Laggards'!$M$2</c:f>
              <c:strCache>
                <c:ptCount val="1"/>
                <c:pt idx="0">
                  <c:v>Installed base new tech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val>
            <c:numRef>
              <c:f>'Low - Laggards'!$M$3:$M$43</c:f>
              <c:numCache>
                <c:formatCode>0</c:formatCode>
                <c:ptCount val="41"/>
                <c:pt idx="0">
                  <c:v>32</c:v>
                </c:pt>
                <c:pt idx="1">
                  <c:v>31.555347512416418</c:v>
                </c:pt>
                <c:pt idx="2">
                  <c:v>31.157156481699115</c:v>
                </c:pt>
                <c:pt idx="3">
                  <c:v>30.816490023721475</c:v>
                </c:pt>
                <c:pt idx="4">
                  <c:v>30.549160141122218</c:v>
                </c:pt>
                <c:pt idx="5">
                  <c:v>30.378161769127153</c:v>
                </c:pt>
                <c:pt idx="6">
                  <c:v>30.33729267059832</c:v>
                </c:pt>
                <c:pt idx="7">
                  <c:v>30.475910514038006</c:v>
                </c:pt>
                <c:pt idx="8">
                  <c:v>30.862893088587516</c:v>
                </c:pt>
                <c:pt idx="9">
                  <c:v>31.582319296798044</c:v>
                </c:pt>
                <c:pt idx="10">
                  <c:v>32.70599914598241</c:v>
                </c:pt>
                <c:pt idx="11">
                  <c:v>34.24378496400422</c:v>
                </c:pt>
                <c:pt idx="12">
                  <c:v>36.135164482925759</c:v>
                </c:pt>
                <c:pt idx="13">
                  <c:v>38.326051651444317</c:v>
                </c:pt>
                <c:pt idx="14">
                  <c:v>40.823170785117</c:v>
                </c:pt>
                <c:pt idx="15">
                  <c:v>43.672077187483303</c:v>
                </c:pt>
                <c:pt idx="16">
                  <c:v>46.933804037694216</c:v>
                </c:pt>
                <c:pt idx="17">
                  <c:v>50.68182792280632</c:v>
                </c:pt>
                <c:pt idx="18">
                  <c:v>55.004262121613884</c:v>
                </c:pt>
                <c:pt idx="19">
                  <c:v>60.006776950838798</c:v>
                </c:pt>
                <c:pt idx="20">
                  <c:v>65.816002210084406</c:v>
                </c:pt>
                <c:pt idx="21">
                  <c:v>72.583417535414313</c:v>
                </c:pt>
                <c:pt idx="22">
                  <c:v>80.489698737609046</c:v>
                </c:pt>
                <c:pt idx="23">
                  <c:v>89.749424947683309</c:v>
                </c:pt>
                <c:pt idx="24">
                  <c:v>100.61596225551899</c:v>
                </c:pt>
                <c:pt idx="25">
                  <c:v>113.38622334389265</c:v>
                </c:pt>
                <c:pt idx="26">
                  <c:v>128.40486383560665</c:v>
                </c:pt>
                <c:pt idx="27">
                  <c:v>146.06732795574823</c:v>
                </c:pt>
                <c:pt idx="28">
                  <c:v>166.82102345748348</c:v>
                </c:pt>
                <c:pt idx="29">
                  <c:v>191.16382539960145</c:v>
                </c:pt>
                <c:pt idx="30">
                  <c:v>219.639125376241</c:v>
                </c:pt>
                <c:pt idx="31">
                  <c:v>252.82680072950626</c:v>
                </c:pt>
                <c:pt idx="32">
                  <c:v>291.32980358248852</c:v>
                </c:pt>
                <c:pt idx="33">
                  <c:v>335.75655384283846</c:v>
                </c:pt>
                <c:pt idx="34">
                  <c:v>386.69990772528797</c:v>
                </c:pt>
                <c:pt idx="35">
                  <c:v>444.71406130777092</c:v>
                </c:pt>
                <c:pt idx="36">
                  <c:v>510.29120810729364</c:v>
                </c:pt>
                <c:pt idx="37">
                  <c:v>583.83998143080998</c:v>
                </c:pt>
                <c:pt idx="38">
                  <c:v>665.66760731990223</c:v>
                </c:pt>
                <c:pt idx="39">
                  <c:v>755.9672803727467</c:v>
                </c:pt>
                <c:pt idx="40">
                  <c:v>854.81163808512497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45C-4071-8CB3-74DFEE116D4D}"/>
            </c:ext>
          </c:extLst>
        </c:ser>
        <c:ser>
          <c:idx val="0"/>
          <c:order val="1"/>
          <c:tx>
            <c:strRef>
              <c:f>'Low - Laggards'!$L$2</c:f>
              <c:strCache>
                <c:ptCount val="1"/>
                <c:pt idx="0">
                  <c:v>Installed base legacy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  <a:ln>
              <a:noFill/>
            </a:ln>
            <a:effectLst/>
          </c:spPr>
          <c:val>
            <c:numRef>
              <c:f>'Low - Laggards'!$L$3:$L$43</c:f>
              <c:numCache>
                <c:formatCode>0</c:formatCode>
                <c:ptCount val="41"/>
                <c:pt idx="0">
                  <c:v>15968</c:v>
                </c:pt>
                <c:pt idx="1">
                  <c:v>15968.444652487584</c:v>
                </c:pt>
                <c:pt idx="2">
                  <c:v>15968.842843518301</c:v>
                </c:pt>
                <c:pt idx="3">
                  <c:v>15969.183509976279</c:v>
                </c:pt>
                <c:pt idx="4">
                  <c:v>15969.450839858879</c:v>
                </c:pt>
                <c:pt idx="5">
                  <c:v>15969.621838230874</c:v>
                </c:pt>
                <c:pt idx="6">
                  <c:v>15969.662707329402</c:v>
                </c:pt>
                <c:pt idx="7">
                  <c:v>15969.524089485962</c:v>
                </c:pt>
                <c:pt idx="8">
                  <c:v>15969.137106911412</c:v>
                </c:pt>
                <c:pt idx="9">
                  <c:v>15968.417680703202</c:v>
                </c:pt>
                <c:pt idx="10">
                  <c:v>15967.294000854017</c:v>
                </c:pt>
                <c:pt idx="11">
                  <c:v>15965.756215035995</c:v>
                </c:pt>
                <c:pt idx="12">
                  <c:v>15963.864835517075</c:v>
                </c:pt>
                <c:pt idx="13">
                  <c:v>15961.673948348556</c:v>
                </c:pt>
                <c:pt idx="14">
                  <c:v>15959.176829214884</c:v>
                </c:pt>
                <c:pt idx="15">
                  <c:v>15956.327922812517</c:v>
                </c:pt>
                <c:pt idx="16">
                  <c:v>15953.066195962307</c:v>
                </c:pt>
                <c:pt idx="17">
                  <c:v>15949.318172077194</c:v>
                </c:pt>
                <c:pt idx="18">
                  <c:v>15944.995737878387</c:v>
                </c:pt>
                <c:pt idx="19">
                  <c:v>15939.993223049163</c:v>
                </c:pt>
                <c:pt idx="20">
                  <c:v>15934.183997789918</c:v>
                </c:pt>
                <c:pt idx="21">
                  <c:v>15927.416582464588</c:v>
                </c:pt>
                <c:pt idx="22">
                  <c:v>15919.510301262393</c:v>
                </c:pt>
                <c:pt idx="23">
                  <c:v>15910.25057505232</c:v>
                </c:pt>
                <c:pt idx="24">
                  <c:v>15899.384037744485</c:v>
                </c:pt>
                <c:pt idx="25">
                  <c:v>15886.613776656111</c:v>
                </c:pt>
                <c:pt idx="26">
                  <c:v>15871.595136164397</c:v>
                </c:pt>
                <c:pt idx="27">
                  <c:v>15853.932672044255</c:v>
                </c:pt>
                <c:pt idx="28">
                  <c:v>15833.17897654252</c:v>
                </c:pt>
                <c:pt idx="29">
                  <c:v>15808.836174600403</c:v>
                </c:pt>
                <c:pt idx="30">
                  <c:v>15780.360874623764</c:v>
                </c:pt>
                <c:pt idx="31">
                  <c:v>15747.173199270499</c:v>
                </c:pt>
                <c:pt idx="32">
                  <c:v>15708.670196417517</c:v>
                </c:pt>
                <c:pt idx="33">
                  <c:v>15664.243446157167</c:v>
                </c:pt>
                <c:pt idx="34">
                  <c:v>15613.300092274718</c:v>
                </c:pt>
                <c:pt idx="35">
                  <c:v>15555.285938692234</c:v>
                </c:pt>
                <c:pt idx="36">
                  <c:v>15489.708791892712</c:v>
                </c:pt>
                <c:pt idx="37">
                  <c:v>15416.160018569195</c:v>
                </c:pt>
                <c:pt idx="38">
                  <c:v>15334.332392680102</c:v>
                </c:pt>
                <c:pt idx="39">
                  <c:v>15244.032719627259</c:v>
                </c:pt>
                <c:pt idx="40">
                  <c:v>15145.188361914881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45C-4071-8CB3-74DFEE116D4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19931519"/>
        <c:axId val="1802005663"/>
      </c:areaChart>
      <c:catAx>
        <c:axId val="151993151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802005663"/>
        <c:crosses val="autoZero"/>
        <c:auto val="1"/>
        <c:lblAlgn val="ctr"/>
        <c:lblOffset val="100"/>
        <c:noMultiLvlLbl val="0"/>
      </c:catAx>
      <c:valAx>
        <c:axId val="180200566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519931519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zero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/>
              <a:t>New tech installed base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'High-end market'!$C$2</c:f>
              <c:strCache>
                <c:ptCount val="1"/>
                <c:pt idx="0">
                  <c:v>Innovators cum. demand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'High-end market'!$C$3:$C$43</c:f>
              <c:numCache>
                <c:formatCode>0</c:formatCode>
                <c:ptCount val="41"/>
                <c:pt idx="0">
                  <c:v>1.927</c:v>
                </c:pt>
                <c:pt idx="1">
                  <c:v>2.4064764405445853</c:v>
                </c:pt>
                <c:pt idx="2">
                  <c:v>3.379444561183865</c:v>
                </c:pt>
                <c:pt idx="3">
                  <c:v>5.265702780956155</c:v>
                </c:pt>
                <c:pt idx="4">
                  <c:v>8.5414477048005804</c:v>
                </c:pt>
                <c:pt idx="5">
                  <c:v>13.421203158483527</c:v>
                </c:pt>
                <c:pt idx="6">
                  <c:v>19.670855287436403</c:v>
                </c:pt>
                <c:pt idx="7">
                  <c:v>26.777308020170331</c:v>
                </c:pt>
                <c:pt idx="8">
                  <c:v>34.216366306826089</c:v>
                </c:pt>
                <c:pt idx="9">
                  <c:v>41.595164239519818</c:v>
                </c:pt>
                <c:pt idx="10">
                  <c:v>48.680145134735469</c:v>
                </c:pt>
                <c:pt idx="11">
                  <c:v>55.379259072308599</c:v>
                </c:pt>
                <c:pt idx="12">
                  <c:v>61.718353659261197</c:v>
                </c:pt>
                <c:pt idx="13">
                  <c:v>67.8259820937662</c:v>
                </c:pt>
                <c:pt idx="14">
                  <c:v>73.929279832753465</c:v>
                </c:pt>
                <c:pt idx="15">
                  <c:v>80.359863692685664</c:v>
                </c:pt>
                <c:pt idx="16">
                  <c:v>87.568378921431702</c:v>
                </c:pt>
                <c:pt idx="17">
                  <c:v>96.146613396157477</c:v>
                </c:pt>
                <c:pt idx="18">
                  <c:v>106.85413936445394</c:v>
                </c:pt>
                <c:pt idx="19">
                  <c:v>120.63866086143685</c:v>
                </c:pt>
                <c:pt idx="20">
                  <c:v>138.62240005604028</c:v>
                </c:pt>
                <c:pt idx="21">
                  <c:v>162.00294895896656</c:v>
                </c:pt>
                <c:pt idx="22">
                  <c:v>191.80580499972643</c:v>
                </c:pt>
                <c:pt idx="23">
                  <c:v>228.47538384532589</c:v>
                </c:pt>
                <c:pt idx="24">
                  <c:v>271.43940676969783</c:v>
                </c:pt>
                <c:pt idx="25">
                  <c:v>318.93771520926714</c:v>
                </c:pt>
                <c:pt idx="26">
                  <c:v>368.33770662192705</c:v>
                </c:pt>
                <c:pt idx="27">
                  <c:v>416.81542193483915</c:v>
                </c:pt>
                <c:pt idx="28">
                  <c:v>462.015249717188</c:v>
                </c:pt>
                <c:pt idx="29">
                  <c:v>502.39594381846337</c:v>
                </c:pt>
                <c:pt idx="30">
                  <c:v>537.2459452416316</c:v>
                </c:pt>
                <c:pt idx="31">
                  <c:v>566.51260315587626</c:v>
                </c:pt>
                <c:pt idx="32">
                  <c:v>590.58599531405696</c:v>
                </c:pt>
                <c:pt idx="33">
                  <c:v>610.10820744503314</c:v>
                </c:pt>
                <c:pt idx="34">
                  <c:v>625.82242984538323</c:v>
                </c:pt>
                <c:pt idx="35">
                  <c:v>638.4568967816316</c:v>
                </c:pt>
                <c:pt idx="36">
                  <c:v>648.6471374476688</c:v>
                </c:pt>
                <c:pt idx="37">
                  <c:v>656.90626849662544</c:v>
                </c:pt>
                <c:pt idx="38">
                  <c:v>663.63466882710122</c:v>
                </c:pt>
                <c:pt idx="39">
                  <c:v>669.1431848743407</c:v>
                </c:pt>
                <c:pt idx="40">
                  <c:v>673.67402029617881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C30-4903-A377-7E8273F1E480}"/>
            </c:ext>
          </c:extLst>
        </c:ser>
        <c:ser>
          <c:idx val="1"/>
          <c:order val="1"/>
          <c:tx>
            <c:strRef>
              <c:f>'High-end market'!$D$2</c:f>
              <c:strCache>
                <c:ptCount val="1"/>
                <c:pt idx="0">
                  <c:v>Early adopters cum. demand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'High-end market'!$D$3:$D$43</c:f>
              <c:numCache>
                <c:formatCode>0</c:formatCode>
                <c:ptCount val="41"/>
                <c:pt idx="0">
                  <c:v>27</c:v>
                </c:pt>
                <c:pt idx="1">
                  <c:v>66.884219245863406</c:v>
                </c:pt>
                <c:pt idx="2">
                  <c:v>145.88390740866524</c:v>
                </c:pt>
                <c:pt idx="3">
                  <c:v>267.55485055296873</c:v>
                </c:pt>
                <c:pt idx="4">
                  <c:v>422.87072190607398</c:v>
                </c:pt>
                <c:pt idx="5">
                  <c:v>598.51411611130175</c:v>
                </c:pt>
                <c:pt idx="6">
                  <c:v>782.68594001019437</c:v>
                </c:pt>
                <c:pt idx="7">
                  <c:v>966.7757653617814</c:v>
                </c:pt>
                <c:pt idx="8">
                  <c:v>1145.1827120930977</c:v>
                </c:pt>
                <c:pt idx="9">
                  <c:v>1314.6922020832669</c:v>
                </c:pt>
                <c:pt idx="10">
                  <c:v>1473.9020036008415</c:v>
                </c:pt>
                <c:pt idx="11">
                  <c:v>1622.8194650061364</c:v>
                </c:pt>
                <c:pt idx="12">
                  <c:v>1762.6340770962129</c:v>
                </c:pt>
                <c:pt idx="13">
                  <c:v>1895.634795354491</c:v>
                </c:pt>
                <c:pt idx="14">
                  <c:v>2025.2291665981379</c:v>
                </c:pt>
                <c:pt idx="15">
                  <c:v>2156.0169922768987</c:v>
                </c:pt>
                <c:pt idx="16">
                  <c:v>2293.8746997762651</c:v>
                </c:pt>
                <c:pt idx="17">
                  <c:v>2446.0133904178101</c:v>
                </c:pt>
                <c:pt idx="18">
                  <c:v>2620.9693256711171</c:v>
                </c:pt>
                <c:pt idx="19">
                  <c:v>2828.453958114304</c:v>
                </c:pt>
                <c:pt idx="20">
                  <c:v>3078.9285489334688</c:v>
                </c:pt>
                <c:pt idx="21">
                  <c:v>3382.7039258749705</c:v>
                </c:pt>
                <c:pt idx="22">
                  <c:v>3748.3751800477648</c:v>
                </c:pt>
                <c:pt idx="23">
                  <c:v>4180.6017930570542</c:v>
                </c:pt>
                <c:pt idx="24">
                  <c:v>4677.7009469075329</c:v>
                </c:pt>
                <c:pt idx="25">
                  <c:v>5230.0495247770968</c:v>
                </c:pt>
                <c:pt idx="26">
                  <c:v>5820.3813828115581</c:v>
                </c:pt>
                <c:pt idx="27">
                  <c:v>6426.3267444787243</c:v>
                </c:pt>
                <c:pt idx="28">
                  <c:v>7024.3506553841316</c:v>
                </c:pt>
                <c:pt idx="29">
                  <c:v>7593.5838269956066</c:v>
                </c:pt>
                <c:pt idx="30">
                  <c:v>8118.3830747824195</c:v>
                </c:pt>
                <c:pt idx="31">
                  <c:v>8589.3163348304643</c:v>
                </c:pt>
                <c:pt idx="32">
                  <c:v>9002.8937486332816</c:v>
                </c:pt>
                <c:pt idx="33">
                  <c:v>9360.5053888778311</c:v>
                </c:pt>
                <c:pt idx="34">
                  <c:v>9666.9013587108184</c:v>
                </c:pt>
                <c:pt idx="35">
                  <c:v>9928.4910756237405</c:v>
                </c:pt>
                <c:pt idx="36">
                  <c:v>10151.85653160276</c:v>
                </c:pt>
                <c:pt idx="37">
                  <c:v>10342.890713404639</c:v>
                </c:pt>
                <c:pt idx="38">
                  <c:v>10506.586342308172</c:v>
                </c:pt>
                <c:pt idx="39">
                  <c:v>10647.124397112402</c:v>
                </c:pt>
                <c:pt idx="40">
                  <c:v>10768.005264564503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C30-4903-A377-7E8273F1E480}"/>
            </c:ext>
          </c:extLst>
        </c:ser>
        <c:ser>
          <c:idx val="2"/>
          <c:order val="2"/>
          <c:tx>
            <c:strRef>
              <c:f>'High-end market'!$E$2</c:f>
              <c:strCache>
                <c:ptCount val="1"/>
                <c:pt idx="0">
                  <c:v>Early majority cum. demand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val>
            <c:numRef>
              <c:f>'High-end market'!$E$3:$E$43</c:f>
              <c:numCache>
                <c:formatCode>0</c:formatCode>
                <c:ptCount val="41"/>
                <c:pt idx="0">
                  <c:v>136</c:v>
                </c:pt>
                <c:pt idx="1">
                  <c:v>339.43123900990452</c:v>
                </c:pt>
                <c:pt idx="2">
                  <c:v>722.23122962746129</c:v>
                </c:pt>
                <c:pt idx="3">
                  <c:v>1300.9884932532414</c:v>
                </c:pt>
                <c:pt idx="4">
                  <c:v>2046.344604139791</c:v>
                </c:pt>
                <c:pt idx="5">
                  <c:v>2909.0239702644985</c:v>
                </c:pt>
                <c:pt idx="6">
                  <c:v>3840.2816228039519</c:v>
                </c:pt>
                <c:pt idx="7">
                  <c:v>4800.2728450908571</c:v>
                </c:pt>
                <c:pt idx="8">
                  <c:v>5759.5662014095342</c:v>
                </c:pt>
                <c:pt idx="9">
                  <c:v>6698.1189859446376</c:v>
                </c:pt>
                <c:pt idx="10">
                  <c:v>7603.7293233880828</c:v>
                </c:pt>
                <c:pt idx="11">
                  <c:v>8470.7179801841248</c:v>
                </c:pt>
                <c:pt idx="12">
                  <c:v>9299.0580263637694</c:v>
                </c:pt>
                <c:pt idx="13">
                  <c:v>10093.946865465217</c:v>
                </c:pt>
                <c:pt idx="14">
                  <c:v>10865.704283311807</c:v>
                </c:pt>
                <c:pt idx="15">
                  <c:v>11629.82139394439</c:v>
                </c:pt>
                <c:pt idx="16">
                  <c:v>12406.974088041421</c:v>
                </c:pt>
                <c:pt idx="17">
                  <c:v>13222.840629436989</c:v>
                </c:pt>
                <c:pt idx="18">
                  <c:v>14107.585106748302</c:v>
                </c:pt>
                <c:pt idx="19">
                  <c:v>15094.838029727243</c:v>
                </c:pt>
                <c:pt idx="20">
                  <c:v>16219.913693664234</c:v>
                </c:pt>
                <c:pt idx="21">
                  <c:v>17516.914742612586</c:v>
                </c:pt>
                <c:pt idx="22">
                  <c:v>19014.429555962641</c:v>
                </c:pt>
                <c:pt idx="23">
                  <c:v>20729.909166926249</c:v>
                </c:pt>
                <c:pt idx="24">
                  <c:v>22663.603173312455</c:v>
                </c:pt>
                <c:pt idx="25">
                  <c:v>24793.891638035879</c:v>
                </c:pt>
                <c:pt idx="26">
                  <c:v>27076.279609363828</c:v>
                </c:pt>
                <c:pt idx="27">
                  <c:v>29447.494893927011</c:v>
                </c:pt>
                <c:pt idx="28">
                  <c:v>31834.14364291311</c:v>
                </c:pt>
                <c:pt idx="29">
                  <c:v>34163.443766431417</c:v>
                </c:pt>
                <c:pt idx="30">
                  <c:v>36372.979521043526</c:v>
                </c:pt>
                <c:pt idx="31">
                  <c:v>38417.325574767208</c:v>
                </c:pt>
                <c:pt idx="32">
                  <c:v>40270.784350701491</c:v>
                </c:pt>
                <c:pt idx="33">
                  <c:v>41926.433931758322</c:v>
                </c:pt>
                <c:pt idx="34">
                  <c:v>43392.124488064765</c:v>
                </c:pt>
                <c:pt idx="35">
                  <c:v>44684.558994441046</c:v>
                </c:pt>
                <c:pt idx="36">
                  <c:v>45823.403216718376</c:v>
                </c:pt>
                <c:pt idx="37">
                  <c:v>46827.494099684991</c:v>
                </c:pt>
                <c:pt idx="38">
                  <c:v>47713.567962605484</c:v>
                </c:pt>
                <c:pt idx="39">
                  <c:v>48496.247069248297</c:v>
                </c:pt>
                <c:pt idx="40">
                  <c:v>49188.274741621361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BC30-4903-A377-7E8273F1E480}"/>
            </c:ext>
          </c:extLst>
        </c:ser>
        <c:ser>
          <c:idx val="3"/>
          <c:order val="3"/>
          <c:tx>
            <c:strRef>
              <c:f>'High-end market'!$F$2</c:f>
              <c:strCache>
                <c:ptCount val="1"/>
                <c:pt idx="0">
                  <c:v>Late majority cum. demand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val>
            <c:numRef>
              <c:f>'High-end market'!$F$3:$F$43</c:f>
              <c:numCache>
                <c:formatCode>0</c:formatCode>
                <c:ptCount val="41"/>
                <c:pt idx="0">
                  <c:v>170</c:v>
                </c:pt>
                <c:pt idx="1">
                  <c:v>347.17737118907803</c:v>
                </c:pt>
                <c:pt idx="2">
                  <c:v>655.04139376206808</c:v>
                </c:pt>
                <c:pt idx="3">
                  <c:v>1120.6459039646538</c:v>
                </c:pt>
                <c:pt idx="4">
                  <c:v>1746.044756477173</c:v>
                </c:pt>
                <c:pt idx="5">
                  <c:v>2512.5480270651583</c:v>
                </c:pt>
                <c:pt idx="6">
                  <c:v>3390.7247915120197</c:v>
                </c:pt>
                <c:pt idx="7">
                  <c:v>4348.8433155858183</c:v>
                </c:pt>
                <c:pt idx="8">
                  <c:v>5357.8078508322415</c:v>
                </c:pt>
                <c:pt idx="9">
                  <c:v>6393.3892828529661</c:v>
                </c:pt>
                <c:pt idx="10">
                  <c:v>7436.947525283389</c:v>
                </c:pt>
                <c:pt idx="11">
                  <c:v>8475.5052037743189</c:v>
                </c:pt>
                <c:pt idx="12">
                  <c:v>9501.6610095225296</c:v>
                </c:pt>
                <c:pt idx="13">
                  <c:v>10513.564838570239</c:v>
                </c:pt>
                <c:pt idx="14">
                  <c:v>11514.995876370416</c:v>
                </c:pt>
                <c:pt idx="15">
                  <c:v>12515.467945660313</c:v>
                </c:pt>
                <c:pt idx="16">
                  <c:v>13530.232411364826</c:v>
                </c:pt>
                <c:pt idx="17">
                  <c:v>14580.049005267581</c:v>
                </c:pt>
                <c:pt idx="18">
                  <c:v>15690.613232532685</c:v>
                </c:pt>
                <c:pt idx="19">
                  <c:v>16891.520319081817</c:v>
                </c:pt>
                <c:pt idx="20">
                  <c:v>18214.593841018173</c:v>
                </c:pt>
                <c:pt idx="21">
                  <c:v>19691.350276749668</c:v>
                </c:pt>
                <c:pt idx="22">
                  <c:v>21349.400538460861</c:v>
                </c:pt>
                <c:pt idx="23">
                  <c:v>23207.823773554752</c:v>
                </c:pt>
                <c:pt idx="24">
                  <c:v>25272.055650059097</c:v>
                </c:pt>
                <c:pt idx="25">
                  <c:v>27529.50153000826</c:v>
                </c:pt>
                <c:pt idx="26">
                  <c:v>29947.53259164609</c:v>
                </c:pt>
                <c:pt idx="27">
                  <c:v>32475.252424794424</c:v>
                </c:pt>
                <c:pt idx="28">
                  <c:v>35049.275021425259</c:v>
                </c:pt>
                <c:pt idx="29">
                  <c:v>37602.257969289596</c:v>
                </c:pt>
                <c:pt idx="30">
                  <c:v>40071.97630817302</c:v>
                </c:pt>
                <c:pt idx="31">
                  <c:v>42408.769285636612</c:v>
                </c:pt>
                <c:pt idx="32">
                  <c:v>44579.940758002151</c:v>
                </c:pt>
                <c:pt idx="33">
                  <c:v>46570.544073502788</c:v>
                </c:pt>
                <c:pt idx="34">
                  <c:v>48380.70187799383</c:v>
                </c:pt>
                <c:pt idx="35">
                  <c:v>50020.449355241944</c:v>
                </c:pt>
                <c:pt idx="36">
                  <c:v>51504.116370740085</c:v>
                </c:pt>
                <c:pt idx="37">
                  <c:v>52846.482809356879</c:v>
                </c:pt>
                <c:pt idx="38">
                  <c:v>54061.310713841172</c:v>
                </c:pt>
                <c:pt idx="39">
                  <c:v>55161.118484715844</c:v>
                </c:pt>
                <c:pt idx="40">
                  <c:v>56157.232598970702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BC30-4903-A377-7E8273F1E480}"/>
            </c:ext>
          </c:extLst>
        </c:ser>
        <c:ser>
          <c:idx val="4"/>
          <c:order val="4"/>
          <c:tx>
            <c:strRef>
              <c:f>'High-end market'!$G$2</c:f>
              <c:strCache>
                <c:ptCount val="1"/>
                <c:pt idx="0">
                  <c:v>Laggards cum. demand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val>
            <c:numRef>
              <c:f>'High-end market'!$G$3:$G$43</c:f>
              <c:numCache>
                <c:formatCode>0</c:formatCode>
                <c:ptCount val="41"/>
                <c:pt idx="0">
                  <c:v>192</c:v>
                </c:pt>
                <c:pt idx="1">
                  <c:v>295.52182313872697</c:v>
                </c:pt>
                <c:pt idx="2">
                  <c:v>446.9950112817786</c:v>
                </c:pt>
                <c:pt idx="3">
                  <c:v>657.6842876864755</c:v>
                </c:pt>
                <c:pt idx="4">
                  <c:v>936.16714327699856</c:v>
                </c:pt>
                <c:pt idx="5">
                  <c:v>1287.1421753490858</c:v>
                </c:pt>
                <c:pt idx="6">
                  <c:v>1711.2067547101165</c:v>
                </c:pt>
                <c:pt idx="7">
                  <c:v>2205.4209769148483</c:v>
                </c:pt>
                <c:pt idx="8">
                  <c:v>2764.2868326900334</c:v>
                </c:pt>
                <c:pt idx="9">
                  <c:v>3380.8243688993398</c:v>
                </c:pt>
                <c:pt idx="10">
                  <c:v>4047.5697832024562</c:v>
                </c:pt>
                <c:pt idx="11">
                  <c:v>4757.4452249891665</c:v>
                </c:pt>
                <c:pt idx="12">
                  <c:v>5504.5194981343138</c:v>
                </c:pt>
                <c:pt idx="13">
                  <c:v>6284.6949056698668</c:v>
                </c:pt>
                <c:pt idx="14">
                  <c:v>7096.3338447705846</c:v>
                </c:pt>
                <c:pt idx="15">
                  <c:v>7940.8016129251464</c:v>
                </c:pt>
                <c:pt idx="16">
                  <c:v>8822.8729281985889</c:v>
                </c:pt>
                <c:pt idx="17">
                  <c:v>9750.9417072708893</c:v>
                </c:pt>
                <c:pt idx="18">
                  <c:v>10736.979009261482</c:v>
                </c:pt>
                <c:pt idx="19">
                  <c:v>11796.182307951836</c:v>
                </c:pt>
                <c:pt idx="20">
                  <c:v>12946.237380031078</c:v>
                </c:pt>
                <c:pt idx="21">
                  <c:v>14206.081838379645</c:v>
                </c:pt>
                <c:pt idx="22">
                  <c:v>15594.052074576486</c:v>
                </c:pt>
                <c:pt idx="23">
                  <c:v>17125.366163761664</c:v>
                </c:pt>
                <c:pt idx="24">
                  <c:v>18809.091979425848</c:v>
                </c:pt>
                <c:pt idx="25">
                  <c:v>20645.068547144783</c:v>
                </c:pt>
                <c:pt idx="26">
                  <c:v>22621.578607344625</c:v>
                </c:pt>
                <c:pt idx="27">
                  <c:v>24714.692592629443</c:v>
                </c:pt>
                <c:pt idx="28">
                  <c:v>26889.916514319084</c:v>
                </c:pt>
                <c:pt idx="29">
                  <c:v>29106.094456848361</c:v>
                </c:pt>
                <c:pt idx="30">
                  <c:v>31320.742817229417</c:v>
                </c:pt>
                <c:pt idx="31">
                  <c:v>33495.511563788707</c:v>
                </c:pt>
                <c:pt idx="32">
                  <c:v>35600.449443492587</c:v>
                </c:pt>
                <c:pt idx="33">
                  <c:v>37616.102230232587</c:v>
                </c:pt>
                <c:pt idx="34">
                  <c:v>39533.05726688556</c:v>
                </c:pt>
                <c:pt idx="35">
                  <c:v>41349.354395990187</c:v>
                </c:pt>
                <c:pt idx="36">
                  <c:v>43067.102450492392</c:v>
                </c:pt>
                <c:pt idx="37">
                  <c:v>44689.942494001756</c:v>
                </c:pt>
                <c:pt idx="38">
                  <c:v>46221.951002473652</c:v>
                </c:pt>
                <c:pt idx="39">
                  <c:v>47667.344133647348</c:v>
                </c:pt>
                <c:pt idx="40">
                  <c:v>49030.375668742126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BC30-4903-A377-7E8273F1E480}"/>
            </c:ext>
          </c:extLst>
        </c:ser>
        <c:ser>
          <c:idx val="5"/>
          <c:order val="5"/>
          <c:tx>
            <c:strRef>
              <c:f>'High-end market'!$H$2</c:f>
              <c:strCache>
                <c:ptCount val="1"/>
                <c:pt idx="0">
                  <c:v>New tech installed base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val>
            <c:numRef>
              <c:f>'High-end market'!$H$3:$H$43</c:f>
              <c:numCache>
                <c:formatCode>0</c:formatCode>
                <c:ptCount val="41"/>
                <c:pt idx="0">
                  <c:v>526.92700000000002</c:v>
                </c:pt>
                <c:pt idx="1">
                  <c:v>1051.4211290241174</c:v>
                </c:pt>
                <c:pt idx="2">
                  <c:v>1973.5309866411571</c:v>
                </c:pt>
                <c:pt idx="3">
                  <c:v>3352.1392382382955</c:v>
                </c:pt>
                <c:pt idx="4">
                  <c:v>5159.9686735048363</c:v>
                </c:pt>
                <c:pt idx="5">
                  <c:v>7320.6494919485276</c:v>
                </c:pt>
                <c:pt idx="6">
                  <c:v>9744.5699643237185</c:v>
                </c:pt>
                <c:pt idx="7">
                  <c:v>12348.090210973474</c:v>
                </c:pt>
                <c:pt idx="8">
                  <c:v>15061.059963331732</c:v>
                </c:pt>
                <c:pt idx="9">
                  <c:v>17828.620004019729</c:v>
                </c:pt>
                <c:pt idx="10">
                  <c:v>20610.828780609507</c:v>
                </c:pt>
                <c:pt idx="11">
                  <c:v>23381.867133026055</c:v>
                </c:pt>
                <c:pt idx="12">
                  <c:v>26129.590964776085</c:v>
                </c:pt>
                <c:pt idx="13">
                  <c:v>28855.667387153582</c:v>
                </c:pt>
                <c:pt idx="14">
                  <c:v>31576.192450883696</c:v>
                </c:pt>
                <c:pt idx="15">
                  <c:v>34322.467808499438</c:v>
                </c:pt>
                <c:pt idx="16">
                  <c:v>37141.522506302535</c:v>
                </c:pt>
                <c:pt idx="17">
                  <c:v>40095.991345789429</c:v>
                </c:pt>
                <c:pt idx="18">
                  <c:v>43263.000813578037</c:v>
                </c:pt>
                <c:pt idx="19">
                  <c:v>46731.633275736633</c:v>
                </c:pt>
                <c:pt idx="20">
                  <c:v>50598.295863702995</c:v>
                </c:pt>
                <c:pt idx="21">
                  <c:v>54959.053732575834</c:v>
                </c:pt>
                <c:pt idx="22">
                  <c:v>59898.063154047479</c:v>
                </c:pt>
                <c:pt idx="23">
                  <c:v>65472.176281145046</c:v>
                </c:pt>
                <c:pt idx="24">
                  <c:v>71693.891156474638</c:v>
                </c:pt>
                <c:pt idx="25">
                  <c:v>78517.448955175278</c:v>
                </c:pt>
                <c:pt idx="26">
                  <c:v>85834.109897788017</c:v>
                </c:pt>
                <c:pt idx="27">
                  <c:v>93480.58207776444</c:v>
                </c:pt>
                <c:pt idx="28">
                  <c:v>101259.70108375876</c:v>
                </c:pt>
                <c:pt idx="29">
                  <c:v>108967.77596338344</c:v>
                </c:pt>
                <c:pt idx="30">
                  <c:v>116421.32766647001</c:v>
                </c:pt>
                <c:pt idx="31">
                  <c:v>123477.43536217888</c:v>
                </c:pt>
                <c:pt idx="32">
                  <c:v>130044.65429614358</c:v>
                </c:pt>
                <c:pt idx="33">
                  <c:v>136083.69383181655</c:v>
                </c:pt>
                <c:pt idx="34">
                  <c:v>141598.60742150035</c:v>
                </c:pt>
                <c:pt idx="35">
                  <c:v>146621.31071807857</c:v>
                </c:pt>
                <c:pt idx="36">
                  <c:v>151195.12570700128</c:v>
                </c:pt>
                <c:pt idx="37">
                  <c:v>155363.71638494488</c:v>
                </c:pt>
                <c:pt idx="38">
                  <c:v>159167.05069005559</c:v>
                </c:pt>
                <c:pt idx="39">
                  <c:v>162640.97726959822</c:v>
                </c:pt>
                <c:pt idx="40">
                  <c:v>165817.56229419488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BC30-4903-A377-7E8273F1E48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049548384"/>
        <c:axId val="2050664288"/>
      </c:lineChart>
      <c:catAx>
        <c:axId val="2049548384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050664288"/>
        <c:crosses val="autoZero"/>
        <c:auto val="1"/>
        <c:lblAlgn val="ctr"/>
        <c:lblOffset val="100"/>
        <c:noMultiLvlLbl val="0"/>
      </c:catAx>
      <c:valAx>
        <c:axId val="20506642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04954838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/>
              <a:t>Demand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'High-end market'!$M$2</c:f>
              <c:strCache>
                <c:ptCount val="1"/>
                <c:pt idx="0">
                  <c:v>Innovators demand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'High-end market'!$M$3:$M$43</c:f>
              <c:numCache>
                <c:formatCode>0</c:formatCode>
                <c:ptCount val="41"/>
                <c:pt idx="0">
                  <c:v>0.96122644054458495</c:v>
                </c:pt>
                <c:pt idx="1">
                  <c:v>1.5745872307754261</c:v>
                </c:pt>
                <c:pt idx="2">
                  <c:v>2.7311193600682562</c:v>
                </c:pt>
                <c:pt idx="3">
                  <c:v>4.5921706190834639</c:v>
                </c:pt>
                <c:pt idx="4">
                  <c:v>7.0151173798830921</c:v>
                </c:pt>
                <c:pt idx="5">
                  <c:v>9.6049529185737601</c:v>
                </c:pt>
                <c:pt idx="6">
                  <c:v>12.02416655459303</c:v>
                </c:pt>
                <c:pt idx="7">
                  <c:v>14.133385291698342</c:v>
                </c:pt>
                <c:pt idx="8">
                  <c:v>15.932889509400249</c:v>
                </c:pt>
                <c:pt idx="9">
                  <c:v>17.483771955095605</c:v>
                </c:pt>
                <c:pt idx="10">
                  <c:v>18.869150221256998</c:v>
                </c:pt>
                <c:pt idx="11">
                  <c:v>20.183909355029744</c:v>
                </c:pt>
                <c:pt idx="12">
                  <c:v>21.537216849320291</c:v>
                </c:pt>
                <c:pt idx="13">
                  <c:v>23.059793262428808</c:v>
                </c:pt>
                <c:pt idx="14">
                  <c:v>24.912903818120565</c:v>
                </c:pt>
                <c:pt idx="15">
                  <c:v>27.298481151917446</c:v>
                </c:pt>
                <c:pt idx="16">
                  <c:v>30.470329205083686</c:v>
                </c:pt>
                <c:pt idx="17">
                  <c:v>34.744179317335828</c:v>
                </c:pt>
                <c:pt idx="18">
                  <c:v>40.498056338096369</c:v>
                </c:pt>
                <c:pt idx="19">
                  <c:v>48.143404409962635</c:v>
                </c:pt>
                <c:pt idx="20">
                  <c:v>58.036148916936334</c:v>
                </c:pt>
                <c:pt idx="21">
                  <c:v>70.303593280501502</c:v>
                </c:pt>
                <c:pt idx="22">
                  <c:v>84.621030095531083</c:v>
                </c:pt>
                <c:pt idx="23">
                  <c:v>100.08286888570338</c:v>
                </c:pt>
                <c:pt idx="24">
                  <c:v>115.35816013199376</c:v>
                </c:pt>
                <c:pt idx="25">
                  <c:v>129.13442021497664</c:v>
                </c:pt>
                <c:pt idx="26">
                  <c:v>140.56214196839377</c:v>
                </c:pt>
                <c:pt idx="27">
                  <c:v>149.40368326605858</c:v>
                </c:pt>
                <c:pt idx="28">
                  <c:v>155.88450653057228</c:v>
                </c:pt>
                <c:pt idx="29">
                  <c:v>160.44898737778405</c:v>
                </c:pt>
                <c:pt idx="30">
                  <c:v>163.5781442246525</c:v>
                </c:pt>
                <c:pt idx="31">
                  <c:v>165.7015429471497</c:v>
                </c:pt>
                <c:pt idx="32">
                  <c:v>167.16871095949043</c:v>
                </c:pt>
                <c:pt idx="33">
                  <c:v>168.24127426160828</c:v>
                </c:pt>
                <c:pt idx="34">
                  <c:v>169.09007439759409</c:v>
                </c:pt>
                <c:pt idx="35">
                  <c:v>169.80446486144498</c:v>
                </c:pt>
                <c:pt idx="36">
                  <c:v>170.42091541087373</c:v>
                </c:pt>
                <c:pt idx="37">
                  <c:v>170.95496745463197</c:v>
                </c:pt>
                <c:pt idx="38">
                  <c:v>171.4171832540147</c:v>
                </c:pt>
                <c:pt idx="39">
                  <c:v>171.81663164042325</c:v>
                </c:pt>
                <c:pt idx="40">
                  <c:v>172.1613248815749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22A-4F6D-8C1E-88079B4A2255}"/>
            </c:ext>
          </c:extLst>
        </c:ser>
        <c:ser>
          <c:idx val="1"/>
          <c:order val="1"/>
          <c:tx>
            <c:strRef>
              <c:f>'High-end market'!$N$2</c:f>
              <c:strCache>
                <c:ptCount val="1"/>
                <c:pt idx="0">
                  <c:v>Early adopters demand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'High-end market'!$N$3:$N$43</c:f>
              <c:numCache>
                <c:formatCode>0</c:formatCode>
                <c:ptCount val="41"/>
                <c:pt idx="0">
                  <c:v>45.284219245863405</c:v>
                </c:pt>
                <c:pt idx="1">
                  <c:v>92.376532011974504</c:v>
                </c:pt>
                <c:pt idx="2">
                  <c:v>150.84772462603652</c:v>
                </c:pt>
                <c:pt idx="3">
                  <c:v>208.82684146369897</c:v>
                </c:pt>
                <c:pt idx="4">
                  <c:v>260.21753858644263</c:v>
                </c:pt>
                <c:pt idx="5">
                  <c:v>303.87464712115292</c:v>
                </c:pt>
                <c:pt idx="6">
                  <c:v>340.6270133536259</c:v>
                </c:pt>
                <c:pt idx="7">
                  <c:v>371.76209980367264</c:v>
                </c:pt>
                <c:pt idx="8">
                  <c:v>398.54603240878879</c:v>
                </c:pt>
                <c:pt idx="9">
                  <c:v>422.14824193422788</c:v>
                </c:pt>
                <c:pt idx="10">
                  <c:v>443.6978621254633</c:v>
                </c:pt>
                <c:pt idx="11">
                  <c:v>464.37850509130368</c:v>
                </c:pt>
                <c:pt idx="12">
                  <c:v>485.52753367752041</c:v>
                </c:pt>
                <c:pt idx="13">
                  <c:v>508.72133031454507</c:v>
                </c:pt>
                <c:pt idx="14">
                  <c:v>535.83365899838816</c:v>
                </c:pt>
                <c:pt idx="15">
                  <c:v>569.06110595474604</c:v>
                </c:pt>
                <c:pt idx="16">
                  <c:v>610.91363059679782</c:v>
                </c:pt>
                <c:pt idx="17">
                  <c:v>664.15861333686883</c:v>
                </c:pt>
                <c:pt idx="18">
                  <c:v>731.67849757741021</c:v>
                </c:pt>
                <c:pt idx="19">
                  <c:v>816.16538244202559</c:v>
                </c:pt>
                <c:pt idx="20">
                  <c:v>919.56108672819539</c:v>
                </c:pt>
                <c:pt idx="21">
                  <c:v>1042.212039347788</c:v>
                </c:pt>
                <c:pt idx="22">
                  <c:v>1181.9016490188424</c:v>
                </c:pt>
                <c:pt idx="23">
                  <c:v>1333.2195124618891</c:v>
                </c:pt>
                <c:pt idx="24">
                  <c:v>1487.8887672510705</c:v>
                </c:pt>
                <c:pt idx="25">
                  <c:v>1636.3417629898802</c:v>
                </c:pt>
                <c:pt idx="26">
                  <c:v>1770.0216382294777</c:v>
                </c:pt>
                <c:pt idx="27">
                  <c:v>1883.2892598011522</c:v>
                </c:pt>
                <c:pt idx="28">
                  <c:v>1974.1033026883003</c:v>
                </c:pt>
                <c:pt idx="29">
                  <c:v>2043.5160131859341</c:v>
                </c:pt>
                <c:pt idx="30">
                  <c:v>2094.609875004528</c:v>
                </c:pt>
                <c:pt idx="31">
                  <c:v>2131.4406807689106</c:v>
                </c:pt>
                <c:pt idx="32">
                  <c:v>2158.1903899712042</c:v>
                </c:pt>
                <c:pt idx="33">
                  <c:v>2178.4970476085527</c:v>
                </c:pt>
                <c:pt idx="34">
                  <c:v>2194.9699886550843</c:v>
                </c:pt>
                <c:pt idx="35">
                  <c:v>2209.0636711037669</c:v>
                </c:pt>
                <c:pt idx="36">
                  <c:v>2221.4054881224301</c:v>
                </c:pt>
                <c:pt idx="37">
                  <c:v>2232.2737715844601</c:v>
                </c:pt>
                <c:pt idx="38">
                  <c:v>2241.8553232658624</c:v>
                </c:pt>
                <c:pt idx="39">
                  <c:v>2250.3057468745797</c:v>
                </c:pt>
                <c:pt idx="40">
                  <c:v>2257.7592009789228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22A-4F6D-8C1E-88079B4A2255}"/>
            </c:ext>
          </c:extLst>
        </c:ser>
        <c:ser>
          <c:idx val="2"/>
          <c:order val="2"/>
          <c:tx>
            <c:strRef>
              <c:f>'High-end market'!$O$2</c:f>
              <c:strCache>
                <c:ptCount val="1"/>
                <c:pt idx="0">
                  <c:v>Early majority demand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val>
            <c:numRef>
              <c:f>'High-end market'!$O$3:$O$43</c:f>
              <c:numCache>
                <c:formatCode>0</c:formatCode>
                <c:ptCount val="41"/>
                <c:pt idx="0">
                  <c:v>227.23123900990453</c:v>
                </c:pt>
                <c:pt idx="1">
                  <c:v>442.20045744429001</c:v>
                </c:pt>
                <c:pt idx="2">
                  <c:v>705.14772881058582</c:v>
                </c:pt>
                <c:pt idx="3">
                  <c:v>973.02909720586695</c:v>
                </c:pt>
                <c:pt idx="4">
                  <c:v>1220.7896718491711</c:v>
                </c:pt>
                <c:pt idx="5">
                  <c:v>1440.3368473357405</c:v>
                </c:pt>
                <c:pt idx="6">
                  <c:v>1632.0405062775965</c:v>
                </c:pt>
                <c:pt idx="7">
                  <c:v>1799.3411042095763</c:v>
                </c:pt>
                <c:pt idx="8">
                  <c:v>1946.4768697817717</c:v>
                </c:pt>
                <c:pt idx="9">
                  <c:v>2077.7811599837569</c:v>
                </c:pt>
                <c:pt idx="10">
                  <c:v>2197.6412883889566</c:v>
                </c:pt>
                <c:pt idx="11">
                  <c:v>2310.7156927118663</c:v>
                </c:pt>
                <c:pt idx="12">
                  <c:v>2422.223993715108</c:v>
                </c:pt>
                <c:pt idx="13">
                  <c:v>2538.1981193030028</c:v>
                </c:pt>
                <c:pt idx="14">
                  <c:v>2665.6153602121503</c:v>
                </c:pt>
                <c:pt idx="15">
                  <c:v>2812.3714380372985</c:v>
                </c:pt>
                <c:pt idx="16">
                  <c:v>2987.0870068028162</c:v>
                </c:pt>
                <c:pt idx="17">
                  <c:v>3198.7415874627854</c:v>
                </c:pt>
                <c:pt idx="18">
                  <c:v>3456.0803166598948</c:v>
                </c:pt>
                <c:pt idx="19">
                  <c:v>3766.6723191392571</c:v>
                </c:pt>
                <c:pt idx="20">
                  <c:v>4135.4859453395929</c:v>
                </c:pt>
                <c:pt idx="21">
                  <c:v>4562.9748933072551</c:v>
                </c:pt>
                <c:pt idx="22">
                  <c:v>5043.0047832570699</c:v>
                </c:pt>
                <c:pt idx="23">
                  <c:v>5561.4281105982973</c:v>
                </c:pt>
                <c:pt idx="24">
                  <c:v>6096.419020053102</c:v>
                </c:pt>
                <c:pt idx="25">
                  <c:v>6621.3190079842279</c:v>
                </c:pt>
                <c:pt idx="26">
                  <c:v>7109.5642162018539</c:v>
                </c:pt>
                <c:pt idx="27">
                  <c:v>7539.9603554233263</c:v>
                </c:pt>
                <c:pt idx="28">
                  <c:v>7900.275261028105</c:v>
                </c:pt>
                <c:pt idx="29">
                  <c:v>8188.1384137376044</c:v>
                </c:pt>
                <c:pt idx="30">
                  <c:v>8409.617469906294</c:v>
                </c:pt>
                <c:pt idx="31">
                  <c:v>8576.4907515185441</c:v>
                </c:pt>
                <c:pt idx="32">
                  <c:v>8703.0368424295903</c:v>
                </c:pt>
                <c:pt idx="33">
                  <c:v>8802.8164943641459</c:v>
                </c:pt>
                <c:pt idx="34">
                  <c:v>8886.0562917876123</c:v>
                </c:pt>
                <c:pt idx="35">
                  <c:v>8958.6420463045142</c:v>
                </c:pt>
                <c:pt idx="36">
                  <c:v>9023.1864458923264</c:v>
                </c:pt>
                <c:pt idx="37">
                  <c:v>9080.8853303653686</c:v>
                </c:pt>
                <c:pt idx="38">
                  <c:v>9132.5535000987657</c:v>
                </c:pt>
                <c:pt idx="39">
                  <c:v>9178.8709094915157</c:v>
                </c:pt>
                <c:pt idx="40">
                  <c:v>9220.4234513192114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22A-4F6D-8C1E-88079B4A2255}"/>
            </c:ext>
          </c:extLst>
        </c:ser>
        <c:ser>
          <c:idx val="3"/>
          <c:order val="3"/>
          <c:tx>
            <c:strRef>
              <c:f>'High-end market'!$P$2</c:f>
              <c:strCache>
                <c:ptCount val="1"/>
                <c:pt idx="0">
                  <c:v>Late majority demand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val>
            <c:numRef>
              <c:f>'High-end market'!$P$3:$P$43</c:f>
              <c:numCache>
                <c:formatCode>0</c:formatCode>
                <c:ptCount val="41"/>
                <c:pt idx="0">
                  <c:v>202.67737118907806</c:v>
                </c:pt>
                <c:pt idx="1">
                  <c:v>359.94062825135171</c:v>
                </c:pt>
                <c:pt idx="2">
                  <c:v>563.86071926689613</c:v>
                </c:pt>
                <c:pt idx="3">
                  <c:v>793.49573810721722</c:v>
                </c:pt>
                <c:pt idx="4">
                  <c:v>1028.4099840595613</c:v>
                </c:pt>
                <c:pt idx="5">
                  <c:v>1255.0589685066352</c:v>
                </c:pt>
                <c:pt idx="6">
                  <c:v>1466.7272428006022</c:v>
                </c:pt>
                <c:pt idx="7">
                  <c:v>1661.2910325842959</c:v>
                </c:pt>
                <c:pt idx="8">
                  <c:v>1839.2526096455608</c:v>
                </c:pt>
                <c:pt idx="9">
                  <c:v>2002.5666348583684</c:v>
                </c:pt>
                <c:pt idx="10">
                  <c:v>2154.0998072834391</c:v>
                </c:pt>
                <c:pt idx="11">
                  <c:v>2297.4815863143594</c:v>
                </c:pt>
                <c:pt idx="12">
                  <c:v>2437.1529804760885</c:v>
                </c:pt>
                <c:pt idx="13">
                  <c:v>2578.465763585712</c:v>
                </c:pt>
                <c:pt idx="14">
                  <c:v>2727.721450745461</c:v>
                </c:pt>
                <c:pt idx="15">
                  <c:v>2892.0846575535602</c:v>
                </c:pt>
                <c:pt idx="16">
                  <c:v>3079.3514556074792</c:v>
                </c:pt>
                <c:pt idx="17">
                  <c:v>3297.5715780552423</c:v>
                </c:pt>
                <c:pt idx="18">
                  <c:v>3554.4990714290375</c:v>
                </c:pt>
                <c:pt idx="19">
                  <c:v>3856.8015697986293</c:v>
                </c:pt>
                <c:pt idx="20">
                  <c:v>4208.9455118842225</c:v>
                </c:pt>
                <c:pt idx="21">
                  <c:v>4611.7528032236442</c:v>
                </c:pt>
                <c:pt idx="22">
                  <c:v>5060.8333158630248</c:v>
                </c:pt>
                <c:pt idx="23">
                  <c:v>5545.4054425375598</c:v>
                </c:pt>
                <c:pt idx="24">
                  <c:v>6048.2542274580255</c:v>
                </c:pt>
                <c:pt idx="25">
                  <c:v>6547.4562911390713</c:v>
                </c:pt>
                <c:pt idx="26">
                  <c:v>7019.8497218952525</c:v>
                </c:pt>
                <c:pt idx="27">
                  <c:v>7445.3104603499978</c:v>
                </c:pt>
                <c:pt idx="28">
                  <c:v>7810.374201078127</c:v>
                </c:pt>
                <c:pt idx="29">
                  <c:v>8110.0570342768688</c:v>
                </c:pt>
                <c:pt idx="30">
                  <c:v>8347.5894236895456</c:v>
                </c:pt>
                <c:pt idx="31">
                  <c:v>8532.4868652110272</c:v>
                </c:pt>
                <c:pt idx="32">
                  <c:v>8677.5944292009572</c:v>
                </c:pt>
                <c:pt idx="33">
                  <c:v>8795.7394155164584</c:v>
                </c:pt>
                <c:pt idx="34">
                  <c:v>8896.8527589471887</c:v>
                </c:pt>
                <c:pt idx="35">
                  <c:v>8986.7344187844319</c:v>
                </c:pt>
                <c:pt idx="36">
                  <c:v>9067.9838942278056</c:v>
                </c:pt>
                <c:pt idx="37">
                  <c:v>9141.8003258878234</c:v>
                </c:pt>
                <c:pt idx="38">
                  <c:v>9209.0043779508469</c:v>
                </c:pt>
                <c:pt idx="39">
                  <c:v>9270.2818869622388</c:v>
                </c:pt>
                <c:pt idx="40">
                  <c:v>9326.224042007243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C22A-4F6D-8C1E-88079B4A2255}"/>
            </c:ext>
          </c:extLst>
        </c:ser>
        <c:ser>
          <c:idx val="4"/>
          <c:order val="4"/>
          <c:tx>
            <c:strRef>
              <c:f>'High-end market'!$Q$2</c:f>
              <c:strCache>
                <c:ptCount val="1"/>
                <c:pt idx="0">
                  <c:v>Laggards demand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val>
            <c:numRef>
              <c:f>'High-end market'!$Q$3:$Q$43</c:f>
              <c:numCache>
                <c:formatCode>0</c:formatCode>
                <c:ptCount val="41"/>
                <c:pt idx="0">
                  <c:v>122.72182313872695</c:v>
                </c:pt>
                <c:pt idx="1">
                  <c:v>181.02537045692432</c:v>
                </c:pt>
                <c:pt idx="2">
                  <c:v>255.38877753287483</c:v>
                </c:pt>
                <c:pt idx="3">
                  <c:v>344.2512843591706</c:v>
                </c:pt>
                <c:pt idx="4">
                  <c:v>444.5917463997871</c:v>
                </c:pt>
                <c:pt idx="5">
                  <c:v>552.77879689593908</c:v>
                </c:pt>
                <c:pt idx="6">
                  <c:v>665.3348976757436</c:v>
                </c:pt>
                <c:pt idx="7">
                  <c:v>779.40795346667005</c:v>
                </c:pt>
                <c:pt idx="8">
                  <c:v>892.96621947830977</c:v>
                </c:pt>
                <c:pt idx="9">
                  <c:v>1004.8278511930503</c:v>
                </c:pt>
                <c:pt idx="10">
                  <c:v>1114.6324201069558</c:v>
                </c:pt>
                <c:pt idx="11">
                  <c:v>1222.8187956440643</c:v>
                </c:pt>
                <c:pt idx="12">
                  <c:v>1330.6273573489846</c:v>
                </c:pt>
                <c:pt idx="13">
                  <c:v>1440.1084296677047</c:v>
                </c:pt>
                <c:pt idx="14">
                  <c:v>1554.1011526316195</c:v>
                </c:pt>
                <c:pt idx="15">
                  <c:v>1676.151476565956</c:v>
                </c:pt>
                <c:pt idx="16">
                  <c:v>1810.3560718921583</c:v>
                </c:pt>
                <c:pt idx="17">
                  <c:v>1961.1314727176809</c:v>
                </c:pt>
                <c:pt idx="18">
                  <c:v>2132.9011996165027</c:v>
                </c:pt>
                <c:pt idx="19">
                  <c:v>2329.6733028744256</c:v>
                </c:pt>
                <c:pt idx="20">
                  <c:v>2554.4681963516741</c:v>
                </c:pt>
                <c:pt idx="21">
                  <c:v>2808.5784200348044</c:v>
                </c:pt>
                <c:pt idx="22">
                  <c:v>3090.7192966428274</c:v>
                </c:pt>
                <c:pt idx="23">
                  <c:v>3396.2624320403515</c:v>
                </c:pt>
                <c:pt idx="24">
                  <c:v>3716.8857656615169</c:v>
                </c:pt>
                <c:pt idx="25">
                  <c:v>4041.0169149143176</c:v>
                </c:pt>
                <c:pt idx="26">
                  <c:v>4355.2718460192755</c:v>
                </c:pt>
                <c:pt idx="27">
                  <c:v>4646.693180952585</c:v>
                </c:pt>
                <c:pt idx="28">
                  <c:v>4905.1695939611864</c:v>
                </c:pt>
                <c:pt idx="29">
                  <c:v>5125.2578060658934</c:v>
                </c:pt>
                <c:pt idx="30">
                  <c:v>5306.8430282822292</c:v>
                </c:pt>
                <c:pt idx="31">
                  <c:v>5454.4890360827521</c:v>
                </c:pt>
                <c:pt idx="32">
                  <c:v>5575.6977310892544</c:v>
                </c:pt>
                <c:pt idx="33">
                  <c:v>5678.5652596762293</c:v>
                </c:pt>
                <c:pt idx="34">
                  <c:v>5769.602855793175</c:v>
                </c:pt>
                <c:pt idx="35">
                  <c:v>5852.6834941012221</c:v>
                </c:pt>
                <c:pt idx="36">
                  <c:v>5929.5502885586029</c:v>
                </c:pt>
                <c:pt idx="37">
                  <c:v>6001.002757872071</c:v>
                </c:pt>
                <c:pt idx="38">
                  <c:v>6067.5882314210603</c:v>
                </c:pt>
                <c:pt idx="39">
                  <c:v>6129.7659484595169</c:v>
                </c:pt>
                <c:pt idx="40">
                  <c:v>6187.9323301667637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C22A-4F6D-8C1E-88079B4A2255}"/>
            </c:ext>
          </c:extLst>
        </c:ser>
        <c:ser>
          <c:idx val="5"/>
          <c:order val="5"/>
          <c:tx>
            <c:strRef>
              <c:f>'High-end market'!$R$2</c:f>
              <c:strCache>
                <c:ptCount val="1"/>
                <c:pt idx="0">
                  <c:v>Total demand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val>
            <c:numRef>
              <c:f>'High-end market'!$R$3:$R$43</c:f>
              <c:numCache>
                <c:formatCode>0</c:formatCode>
                <c:ptCount val="41"/>
                <c:pt idx="0">
                  <c:v>598.87587902411747</c:v>
                </c:pt>
                <c:pt idx="1">
                  <c:v>1077.117575395316</c:v>
                </c:pt>
                <c:pt idx="2">
                  <c:v>1677.9760695964615</c:v>
                </c:pt>
                <c:pt idx="3">
                  <c:v>2324.1951317550374</c:v>
                </c:pt>
                <c:pt idx="4">
                  <c:v>2961.0240582748452</c:v>
                </c:pt>
                <c:pt idx="5">
                  <c:v>3561.6542127780413</c:v>
                </c:pt>
                <c:pt idx="6">
                  <c:v>4116.7538266621614</c:v>
                </c:pt>
                <c:pt idx="7">
                  <c:v>4625.935575355913</c:v>
                </c:pt>
                <c:pt idx="8">
                  <c:v>5093.174620823831</c:v>
                </c:pt>
                <c:pt idx="9">
                  <c:v>5524.8076599244987</c:v>
                </c:pt>
                <c:pt idx="10">
                  <c:v>5928.9405281260715</c:v>
                </c:pt>
                <c:pt idx="11">
                  <c:v>6315.5784891166231</c:v>
                </c:pt>
                <c:pt idx="12">
                  <c:v>6697.0690820670216</c:v>
                </c:pt>
                <c:pt idx="13">
                  <c:v>7088.553436133393</c:v>
                </c:pt>
                <c:pt idx="14">
                  <c:v>7508.1845264057392</c:v>
                </c:pt>
                <c:pt idx="15">
                  <c:v>7976.9671592634786</c:v>
                </c:pt>
                <c:pt idx="16">
                  <c:v>8518.1784941043352</c:v>
                </c:pt>
                <c:pt idx="17">
                  <c:v>9156.3474308899131</c:v>
                </c:pt>
                <c:pt idx="18">
                  <c:v>9915.6571416209408</c:v>
                </c:pt>
                <c:pt idx="19">
                  <c:v>10817.4559786643</c:v>
                </c:pt>
                <c:pt idx="20">
                  <c:v>11876.496889220622</c:v>
                </c:pt>
                <c:pt idx="21">
                  <c:v>13095.821749193992</c:v>
                </c:pt>
                <c:pt idx="22">
                  <c:v>14461.080074877296</c:v>
                </c:pt>
                <c:pt idx="23">
                  <c:v>15936.398366523801</c:v>
                </c:pt>
                <c:pt idx="24">
                  <c:v>17464.805940555711</c:v>
                </c:pt>
                <c:pt idx="25">
                  <c:v>18975.268397242475</c:v>
                </c:pt>
                <c:pt idx="26">
                  <c:v>20395.269564314254</c:v>
                </c:pt>
                <c:pt idx="27">
                  <c:v>21664.65693979312</c:v>
                </c:pt>
                <c:pt idx="28">
                  <c:v>22745.806865286289</c:v>
                </c:pt>
                <c:pt idx="29">
                  <c:v>23627.418254644082</c:v>
                </c:pt>
                <c:pt idx="30">
                  <c:v>24322.237941107251</c:v>
                </c:pt>
                <c:pt idx="31">
                  <c:v>24860.608876528382</c:v>
                </c:pt>
                <c:pt idx="32">
                  <c:v>25281.688103650496</c:v>
                </c:pt>
                <c:pt idx="33">
                  <c:v>25623.859491426996</c:v>
                </c:pt>
                <c:pt idx="34">
                  <c:v>25916.571969580655</c:v>
                </c:pt>
                <c:pt idx="35">
                  <c:v>26176.928095155381</c:v>
                </c:pt>
                <c:pt idx="36">
                  <c:v>26412.547032212038</c:v>
                </c:pt>
                <c:pt idx="37">
                  <c:v>26626.917153164351</c:v>
                </c:pt>
                <c:pt idx="38">
                  <c:v>26822.418615990551</c:v>
                </c:pt>
                <c:pt idx="39">
                  <c:v>27001.041123428276</c:v>
                </c:pt>
                <c:pt idx="40">
                  <c:v>27164.500349353719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C22A-4F6D-8C1E-88079B4A225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37640496"/>
        <c:axId val="959148160"/>
      </c:lineChart>
      <c:catAx>
        <c:axId val="737640496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959148160"/>
        <c:crosses val="autoZero"/>
        <c:auto val="1"/>
        <c:lblAlgn val="ctr"/>
        <c:lblOffset val="100"/>
        <c:noMultiLvlLbl val="0"/>
      </c:catAx>
      <c:valAx>
        <c:axId val="9591481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73764049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/>
              <a:t>New tech installed base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'Medium-end market'!$C$2</c:f>
              <c:strCache>
                <c:ptCount val="1"/>
                <c:pt idx="0">
                  <c:v>Innovators cum. demand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'Medium-end market'!$C$3:$C$43</c:f>
              <c:numCache>
                <c:formatCode>0</c:formatCode>
                <c:ptCount val="41"/>
                <c:pt idx="0">
                  <c:v>3.5000000000000004</c:v>
                </c:pt>
                <c:pt idx="1">
                  <c:v>5.4762714607439351</c:v>
                </c:pt>
                <c:pt idx="2">
                  <c:v>9.3366902861517964</c:v>
                </c:pt>
                <c:pt idx="3">
                  <c:v>16.009880092560941</c:v>
                </c:pt>
                <c:pt idx="4">
                  <c:v>25.897461319731988</c:v>
                </c:pt>
                <c:pt idx="5">
                  <c:v>38.638856047460415</c:v>
                </c:pt>
                <c:pt idx="6">
                  <c:v>53.455776779660141</c:v>
                </c:pt>
                <c:pt idx="7">
                  <c:v>69.596348172587824</c:v>
                </c:pt>
                <c:pt idx="8">
                  <c:v>86.589809625454564</c:v>
                </c:pt>
                <c:pt idx="9">
                  <c:v>104.36016038470166</c:v>
                </c:pt>
                <c:pt idx="10">
                  <c:v>123.31710457020688</c:v>
                </c:pt>
                <c:pt idx="11">
                  <c:v>144.516558783687</c:v>
                </c:pt>
                <c:pt idx="12">
                  <c:v>169.96984391529972</c:v>
                </c:pt>
                <c:pt idx="13">
                  <c:v>203.17374403830868</c:v>
                </c:pt>
                <c:pt idx="14">
                  <c:v>249.82086601412479</c:v>
                </c:pt>
                <c:pt idx="15">
                  <c:v>318.07705114096694</c:v>
                </c:pt>
                <c:pt idx="16">
                  <c:v>416.38160661760901</c:v>
                </c:pt>
                <c:pt idx="17">
                  <c:v>546.61967648229074</c:v>
                </c:pt>
                <c:pt idx="18">
                  <c:v>697.93507519766263</c:v>
                </c:pt>
                <c:pt idx="19">
                  <c:v>851.86019535277194</c:v>
                </c:pt>
                <c:pt idx="20">
                  <c:v>993.42719991219246</c:v>
                </c:pt>
                <c:pt idx="21">
                  <c:v>1115.498261211083</c:v>
                </c:pt>
                <c:pt idx="22">
                  <c:v>1216.8896793245647</c:v>
                </c:pt>
                <c:pt idx="23">
                  <c:v>1299.4790000179171</c:v>
                </c:pt>
                <c:pt idx="24">
                  <c:v>1366.2182761806264</c:v>
                </c:pt>
                <c:pt idx="25">
                  <c:v>1420.0823961032133</c:v>
                </c:pt>
                <c:pt idx="26">
                  <c:v>1463.6466787090258</c:v>
                </c:pt>
                <c:pt idx="27">
                  <c:v>1499.0047244728055</c:v>
                </c:pt>
                <c:pt idx="28">
                  <c:v>1527.8201117584208</c:v>
                </c:pt>
                <c:pt idx="29">
                  <c:v>1551.4064708174451</c:v>
                </c:pt>
                <c:pt idx="30">
                  <c:v>1570.800296914729</c:v>
                </c:pt>
                <c:pt idx="31">
                  <c:v>1586.8201907818586</c:v>
                </c:pt>
                <c:pt idx="32">
                  <c:v>1600.1138181750971</c:v>
                </c:pt>
                <c:pt idx="33">
                  <c:v>1611.194853200559</c:v>
                </c:pt>
                <c:pt idx="34">
                  <c:v>1620.4719265740448</c:v>
                </c:pt>
                <c:pt idx="35">
                  <c:v>1628.2712484690383</c:v>
                </c:pt>
                <c:pt idx="36">
                  <c:v>1634.8542580219046</c:v>
                </c:pt>
                <c:pt idx="37">
                  <c:v>1640.4313813114686</c:v>
                </c:pt>
                <c:pt idx="38">
                  <c:v>1645.1727554380445</c:v>
                </c:pt>
                <c:pt idx="39">
                  <c:v>1649.2165935838741</c:v>
                </c:pt>
                <c:pt idx="40">
                  <c:v>1652.6757189803825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C52-45AF-8448-A2BC4B6B07EC}"/>
            </c:ext>
          </c:extLst>
        </c:ser>
        <c:ser>
          <c:idx val="1"/>
          <c:order val="1"/>
          <c:tx>
            <c:strRef>
              <c:f>'Medium-end market'!$D$2</c:f>
              <c:strCache>
                <c:ptCount val="1"/>
                <c:pt idx="0">
                  <c:v>Early adopters cum. demand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'Medium-end market'!$D$3:$D$43</c:f>
              <c:numCache>
                <c:formatCode>0</c:formatCode>
                <c:ptCount val="41"/>
                <c:pt idx="0">
                  <c:v>54</c:v>
                </c:pt>
                <c:pt idx="1">
                  <c:v>120.31011281840918</c:v>
                </c:pt>
                <c:pt idx="2">
                  <c:v>241.50464852548222</c:v>
                </c:pt>
                <c:pt idx="3">
                  <c:v>424.9398219689794</c:v>
                </c:pt>
                <c:pt idx="4">
                  <c:v>664.29552982415066</c:v>
                </c:pt>
                <c:pt idx="5">
                  <c:v>946.05034857929832</c:v>
                </c:pt>
                <c:pt idx="6">
                  <c:v>1256.0729440096864</c:v>
                </c:pt>
                <c:pt idx="7">
                  <c:v>1583.1027515723085</c:v>
                </c:pt>
                <c:pt idx="8">
                  <c:v>1920.0755315085194</c:v>
                </c:pt>
                <c:pt idx="9">
                  <c:v>2264.6765043390014</c:v>
                </c:pt>
                <c:pt idx="10">
                  <c:v>2619.9959475722922</c:v>
                </c:pt>
                <c:pt idx="11">
                  <c:v>2995.7995864609265</c:v>
                </c:pt>
                <c:pt idx="12">
                  <c:v>3410.7185533475558</c:v>
                </c:pt>
                <c:pt idx="13">
                  <c:v>3895.3398232837199</c:v>
                </c:pt>
                <c:pt idx="14">
                  <c:v>4495.1843215240451</c:v>
                </c:pt>
                <c:pt idx="15">
                  <c:v>5269.8930540628708</c:v>
                </c:pt>
                <c:pt idx="16">
                  <c:v>6280.4764110860242</c:v>
                </c:pt>
                <c:pt idx="17">
                  <c:v>7557.1084266546868</c:v>
                </c:pt>
                <c:pt idx="18">
                  <c:v>9061.4349350125631</c:v>
                </c:pt>
                <c:pt idx="19">
                  <c:v>10685.413901248859</c:v>
                </c:pt>
                <c:pt idx="20">
                  <c:v>12299.937688411377</c:v>
                </c:pt>
                <c:pt idx="21">
                  <c:v>13806.536574555677</c:v>
                </c:pt>
                <c:pt idx="22">
                  <c:v>15154.867055916162</c:v>
                </c:pt>
                <c:pt idx="23">
                  <c:v>16333.194041746312</c:v>
                </c:pt>
                <c:pt idx="24">
                  <c:v>17351.466737241652</c:v>
                </c:pt>
                <c:pt idx="25">
                  <c:v>18227.980429223444</c:v>
                </c:pt>
                <c:pt idx="26">
                  <c:v>18982.11678735583</c:v>
                </c:pt>
                <c:pt idx="27">
                  <c:v>19631.548784565581</c:v>
                </c:pt>
                <c:pt idx="28">
                  <c:v>20191.614005610383</c:v>
                </c:pt>
                <c:pt idx="29">
                  <c:v>20675.419222205124</c:v>
                </c:pt>
                <c:pt idx="30">
                  <c:v>21094.106788966103</c:v>
                </c:pt>
                <c:pt idx="31">
                  <c:v>21457.127988597444</c:v>
                </c:pt>
                <c:pt idx="32">
                  <c:v>21772.491882225218</c:v>
                </c:pt>
                <c:pt idx="33">
                  <c:v>22046.984383077586</c:v>
                </c:pt>
                <c:pt idx="34">
                  <c:v>22286.357828491291</c:v>
                </c:pt>
                <c:pt idx="35">
                  <c:v>22495.493170092108</c:v>
                </c:pt>
                <c:pt idx="36">
                  <c:v>22678.53764281956</c:v>
                </c:pt>
                <c:pt idx="37">
                  <c:v>22839.02096989104</c:v>
                </c:pt>
                <c:pt idx="38">
                  <c:v>22979.953068719602</c:v>
                </c:pt>
                <c:pt idx="39">
                  <c:v>23103.905986993886</c:v>
                </c:pt>
                <c:pt idx="40">
                  <c:v>23213.08250166064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C52-45AF-8448-A2BC4B6B07EC}"/>
            </c:ext>
          </c:extLst>
        </c:ser>
        <c:ser>
          <c:idx val="2"/>
          <c:order val="2"/>
          <c:tx>
            <c:strRef>
              <c:f>'Medium-end market'!$E$2</c:f>
              <c:strCache>
                <c:ptCount val="1"/>
                <c:pt idx="0">
                  <c:v>Early majority cum. demand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val>
            <c:numRef>
              <c:f>'Medium-end market'!$E$3:$E$43</c:f>
              <c:numCache>
                <c:formatCode>0</c:formatCode>
                <c:ptCount val="41"/>
                <c:pt idx="0">
                  <c:v>204</c:v>
                </c:pt>
                <c:pt idx="1">
                  <c:v>447.94034142734876</c:v>
                </c:pt>
                <c:pt idx="2">
                  <c:v>885.03396887962936</c:v>
                </c:pt>
                <c:pt idx="3">
                  <c:v>1550.5670072757944</c:v>
                </c:pt>
                <c:pt idx="4">
                  <c:v>2438.9376337539579</c:v>
                </c:pt>
                <c:pt idx="5">
                  <c:v>3516.0241854373808</c:v>
                </c:pt>
                <c:pt idx="6">
                  <c:v>4737.3556801700588</c:v>
                </c:pt>
                <c:pt idx="7">
                  <c:v>6060.9187747498563</c:v>
                </c:pt>
                <c:pt idx="8">
                  <c:v>7453.9283286977861</c:v>
                </c:pt>
                <c:pt idx="9">
                  <c:v>8896.2318185518361</c:v>
                </c:pt>
                <c:pt idx="10">
                  <c:v>10382.749140422045</c:v>
                </c:pt>
                <c:pt idx="11">
                  <c:v>11926.463763117736</c:v>
                </c:pt>
                <c:pt idx="12">
                  <c:v>13562.638455943163</c:v>
                </c:pt>
                <c:pt idx="13">
                  <c:v>15353.807270670048</c:v>
                </c:pt>
                <c:pt idx="14">
                  <c:v>17392.99681570927</c:v>
                </c:pt>
                <c:pt idx="15">
                  <c:v>19798.823278576176</c:v>
                </c:pt>
                <c:pt idx="16">
                  <c:v>22691.643909300084</c:v>
                </c:pt>
                <c:pt idx="17">
                  <c:v>26142.661316027683</c:v>
                </c:pt>
                <c:pt idx="18">
                  <c:v>30112.061229909406</c:v>
                </c:pt>
                <c:pt idx="19">
                  <c:v>34427.489688489601</c:v>
                </c:pt>
                <c:pt idx="20">
                  <c:v>38839.829819636943</c:v>
                </c:pt>
                <c:pt idx="21">
                  <c:v>43117.797197046195</c:v>
                </c:pt>
                <c:pt idx="22">
                  <c:v>47109.915951023519</c:v>
                </c:pt>
                <c:pt idx="23">
                  <c:v>50749.991472507878</c:v>
                </c:pt>
                <c:pt idx="24">
                  <c:v>54030.131693344221</c:v>
                </c:pt>
                <c:pt idx="25">
                  <c:v>56970.987102357678</c:v>
                </c:pt>
                <c:pt idx="26">
                  <c:v>59602.735178795672</c:v>
                </c:pt>
                <c:pt idx="27">
                  <c:v>61956.531269529922</c:v>
                </c:pt>
                <c:pt idx="28">
                  <c:v>64061.67379537216</c:v>
                </c:pt>
                <c:pt idx="29">
                  <c:v>65944.918259173734</c:v>
                </c:pt>
                <c:pt idx="30">
                  <c:v>67630.412766959445</c:v>
                </c:pt>
                <c:pt idx="31">
                  <c:v>69139.807067852729</c:v>
                </c:pt>
                <c:pt idx="32">
                  <c:v>70492.423857768765</c:v>
                </c:pt>
                <c:pt idx="33">
                  <c:v>71705.455437896104</c:v>
                </c:pt>
                <c:pt idx="34">
                  <c:v>72794.166711244863</c:v>
                </c:pt>
                <c:pt idx="35">
                  <c:v>73772.093405295163</c:v>
                </c:pt>
                <c:pt idx="36">
                  <c:v>74651.229219601315</c:v>
                </c:pt>
                <c:pt idx="37">
                  <c:v>75442.198649422731</c:v>
                </c:pt>
                <c:pt idx="38">
                  <c:v>76154.414160981891</c:v>
                </c:pt>
                <c:pt idx="39">
                  <c:v>76796.217585150647</c:v>
                </c:pt>
                <c:pt idx="40">
                  <c:v>77375.006308942102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C52-45AF-8448-A2BC4B6B07EC}"/>
            </c:ext>
          </c:extLst>
        </c:ser>
        <c:ser>
          <c:idx val="3"/>
          <c:order val="3"/>
          <c:tx>
            <c:strRef>
              <c:f>'Medium-end market'!$F$2</c:f>
              <c:strCache>
                <c:ptCount val="1"/>
                <c:pt idx="0">
                  <c:v>Late majority cum. demand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val>
            <c:numRef>
              <c:f>'Medium-end market'!$F$3:$F$43</c:f>
              <c:numCache>
                <c:formatCode>0</c:formatCode>
                <c:ptCount val="41"/>
                <c:pt idx="0">
                  <c:v>340</c:v>
                </c:pt>
                <c:pt idx="1">
                  <c:v>639.73069389362263</c:v>
                </c:pt>
                <c:pt idx="2">
                  <c:v>1127.6023774034916</c:v>
                </c:pt>
                <c:pt idx="3">
                  <c:v>1841.816576403131</c:v>
                </c:pt>
                <c:pt idx="4">
                  <c:v>2795.3163809931439</c:v>
                </c:pt>
                <c:pt idx="5">
                  <c:v>3977.7257824751619</c:v>
                </c:pt>
                <c:pt idx="6">
                  <c:v>5363.8784564443722</c:v>
                </c:pt>
                <c:pt idx="7">
                  <c:v>6923.2113282936252</c:v>
                </c:pt>
                <c:pt idx="8">
                  <c:v>8627.4712369500685</c:v>
                </c:pt>
                <c:pt idx="9">
                  <c:v>10456.742242609429</c:v>
                </c:pt>
                <c:pt idx="10">
                  <c:v>12404.855196049142</c:v>
                </c:pt>
                <c:pt idx="11">
                  <c:v>14485.384060166538</c:v>
                </c:pt>
                <c:pt idx="12">
                  <c:v>16739.048572514173</c:v>
                </c:pt>
                <c:pt idx="13">
                  <c:v>19242.264260898679</c:v>
                </c:pt>
                <c:pt idx="14">
                  <c:v>22114.096203160923</c:v>
                </c:pt>
                <c:pt idx="15">
                  <c:v>25513.93182517161</c:v>
                </c:pt>
                <c:pt idx="16">
                  <c:v>29615.410504678141</c:v>
                </c:pt>
                <c:pt idx="17">
                  <c:v>34542.483671591472</c:v>
                </c:pt>
                <c:pt idx="18">
                  <c:v>40281.307410096015</c:v>
                </c:pt>
                <c:pt idx="19">
                  <c:v>46633.050306252757</c:v>
                </c:pt>
                <c:pt idx="20">
                  <c:v>53270.398963919128</c:v>
                </c:pt>
                <c:pt idx="21">
                  <c:v>59863.317819851451</c:v>
                </c:pt>
                <c:pt idx="22">
                  <c:v>66175.1987577564</c:v>
                </c:pt>
                <c:pt idx="23">
                  <c:v>72082.930873048303</c:v>
                </c:pt>
                <c:pt idx="24">
                  <c:v>77546.710551390497</c:v>
                </c:pt>
                <c:pt idx="25">
                  <c:v>82571.182414193376</c:v>
                </c:pt>
                <c:pt idx="26">
                  <c:v>87179.135460896694</c:v>
                </c:pt>
                <c:pt idx="27">
                  <c:v>91398.98486930634</c:v>
                </c:pt>
                <c:pt idx="28">
                  <c:v>95260.095879458037</c:v>
                </c:pt>
                <c:pt idx="29">
                  <c:v>98791.172721736395</c:v>
                </c:pt>
                <c:pt idx="30">
                  <c:v>102019.61252443012</c:v>
                </c:pt>
                <c:pt idx="31">
                  <c:v>104971.19264816288</c:v>
                </c:pt>
                <c:pt idx="32">
                  <c:v>107669.92471939321</c:v>
                </c:pt>
                <c:pt idx="33">
                  <c:v>110138.01250826288</c:v>
                </c:pt>
                <c:pt idx="34">
                  <c:v>112395.87667025001</c:v>
                </c:pt>
                <c:pt idx="35">
                  <c:v>114462.22153664712</c:v>
                </c:pt>
                <c:pt idx="36">
                  <c:v>116354.12703543316</c:v>
                </c:pt>
                <c:pt idx="37">
                  <c:v>118087.15421829438</c:v>
                </c:pt>
                <c:pt idx="38">
                  <c:v>119675.45659596735</c:v>
                </c:pt>
                <c:pt idx="39">
                  <c:v>121131.89207527155</c:v>
                </c:pt>
                <c:pt idx="40">
                  <c:v>122468.13209967173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2C52-45AF-8448-A2BC4B6B07EC}"/>
            </c:ext>
          </c:extLst>
        </c:ser>
        <c:ser>
          <c:idx val="4"/>
          <c:order val="4"/>
          <c:tx>
            <c:strRef>
              <c:f>'Medium-end market'!$G$2</c:f>
              <c:strCache>
                <c:ptCount val="1"/>
                <c:pt idx="0">
                  <c:v>Laggards cum. demand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val>
            <c:numRef>
              <c:f>'Medium-end market'!$G$3:$G$43</c:f>
              <c:numCache>
                <c:formatCode>0</c:formatCode>
                <c:ptCount val="41"/>
                <c:pt idx="0">
                  <c:v>96</c:v>
                </c:pt>
                <c:pt idx="1">
                  <c:v>109.50650059790635</c:v>
                </c:pt>
                <c:pt idx="2">
                  <c:v>125.5279771076229</c:v>
                </c:pt>
                <c:pt idx="3">
                  <c:v>144.52013851606236</c:v>
                </c:pt>
                <c:pt idx="4">
                  <c:v>167.00534446955444</c:v>
                </c:pt>
                <c:pt idx="5">
                  <c:v>193.57988072608288</c:v>
                </c:pt>
                <c:pt idx="6">
                  <c:v>224.92551563145452</c:v>
                </c:pt>
                <c:pt idx="7">
                  <c:v>261.83071486982891</c:v>
                </c:pt>
                <c:pt idx="8">
                  <c:v>305.23144710627969</c:v>
                </c:pt>
                <c:pt idx="9">
                  <c:v>356.28904214783279</c:v>
                </c:pt>
                <c:pt idx="10">
                  <c:v>416.53431502445915</c:v>
                </c:pt>
                <c:pt idx="11">
                  <c:v>488.12386612197048</c:v>
                </c:pt>
                <c:pt idx="12">
                  <c:v>574.27453543663785</c:v>
                </c:pt>
                <c:pt idx="13">
                  <c:v>679.9574226581376</c:v>
                </c:pt>
                <c:pt idx="14">
                  <c:v>812.91777956810461</c:v>
                </c:pt>
                <c:pt idx="15">
                  <c:v>984.96679524816204</c:v>
                </c:pt>
                <c:pt idx="16">
                  <c:v>1213.0962048807567</c:v>
                </c:pt>
                <c:pt idx="17">
                  <c:v>1519.117557733776</c:v>
                </c:pt>
                <c:pt idx="18">
                  <c:v>1925.7072908238013</c:v>
                </c:pt>
                <c:pt idx="19">
                  <c:v>2448.1559641228209</c:v>
                </c:pt>
                <c:pt idx="20">
                  <c:v>3086.3746149537037</c:v>
                </c:pt>
                <c:pt idx="21">
                  <c:v>3824.6903259838768</c:v>
                </c:pt>
                <c:pt idx="22">
                  <c:v>4639.8929027498998</c:v>
                </c:pt>
                <c:pt idx="23">
                  <c:v>5509.7818159743083</c:v>
                </c:pt>
                <c:pt idx="24">
                  <c:v>6416.7871754976104</c:v>
                </c:pt>
                <c:pt idx="25">
                  <c:v>7347.6518014759185</c:v>
                </c:pt>
                <c:pt idx="26">
                  <c:v>8292.0684217367107</c:v>
                </c:pt>
                <c:pt idx="27">
                  <c:v>9241.713725534637</c:v>
                </c:pt>
                <c:pt idx="28">
                  <c:v>10189.769319062065</c:v>
                </c:pt>
                <c:pt idx="29">
                  <c:v>11130.668135987857</c:v>
                </c:pt>
                <c:pt idx="30">
                  <c:v>12059.90960658581</c:v>
                </c:pt>
                <c:pt idx="31">
                  <c:v>12973.899400177084</c:v>
                </c:pt>
                <c:pt idx="32">
                  <c:v>13869.807991695019</c:v>
                </c:pt>
                <c:pt idx="33">
                  <c:v>14745.447752912723</c:v>
                </c:pt>
                <c:pt idx="34">
                  <c:v>15599.167527112213</c:v>
                </c:pt>
                <c:pt idx="35">
                  <c:v>16429.762947357449</c:v>
                </c:pt>
                <c:pt idx="36">
                  <c:v>17236.400535932993</c:v>
                </c:pt>
                <c:pt idx="37">
                  <c:v>18018.553666415144</c:v>
                </c:pt>
                <c:pt idx="38">
                  <c:v>18775.948634684712</c:v>
                </c:pt>
                <c:pt idx="39">
                  <c:v>19508.519293188954</c:v>
                </c:pt>
                <c:pt idx="40">
                  <c:v>20216.368914602368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2C52-45AF-8448-A2BC4B6B07EC}"/>
            </c:ext>
          </c:extLst>
        </c:ser>
        <c:ser>
          <c:idx val="5"/>
          <c:order val="5"/>
          <c:tx>
            <c:strRef>
              <c:f>'Medium-end market'!$H$2</c:f>
              <c:strCache>
                <c:ptCount val="1"/>
                <c:pt idx="0">
                  <c:v>New tech installed base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val>
            <c:numRef>
              <c:f>'Medium-end market'!$H$3:$H$43</c:f>
              <c:numCache>
                <c:formatCode>0</c:formatCode>
                <c:ptCount val="41"/>
                <c:pt idx="0">
                  <c:v>697.5</c:v>
                </c:pt>
                <c:pt idx="1">
                  <c:v>1322.9639201980308</c:v>
                </c:pt>
                <c:pt idx="2">
                  <c:v>2389.0056622023776</c:v>
                </c:pt>
                <c:pt idx="3">
                  <c:v>3977.8534242565279</c:v>
                </c:pt>
                <c:pt idx="4">
                  <c:v>6091.4523503605387</c:v>
                </c:pt>
                <c:pt idx="5">
                  <c:v>8672.0190532653851</c:v>
                </c:pt>
                <c:pt idx="6">
                  <c:v>11635.688373035231</c:v>
                </c:pt>
                <c:pt idx="7">
                  <c:v>14898.659917658208</c:v>
                </c:pt>
                <c:pt idx="8">
                  <c:v>18393.296353888109</c:v>
                </c:pt>
                <c:pt idx="9">
                  <c:v>22078.299768032801</c:v>
                </c:pt>
                <c:pt idx="10">
                  <c:v>25947.451703638144</c:v>
                </c:pt>
                <c:pt idx="11">
                  <c:v>30040.287834650859</c:v>
                </c:pt>
                <c:pt idx="12">
                  <c:v>34456.649961156829</c:v>
                </c:pt>
                <c:pt idx="13">
                  <c:v>39374.542521548894</c:v>
                </c:pt>
                <c:pt idx="14">
                  <c:v>45065.015985976468</c:v>
                </c:pt>
                <c:pt idx="15">
                  <c:v>51885.692004199787</c:v>
                </c:pt>
                <c:pt idx="16">
                  <c:v>60217.008636562612</c:v>
                </c:pt>
                <c:pt idx="17">
                  <c:v>70307.990648489897</c:v>
                </c:pt>
                <c:pt idx="18">
                  <c:v>82078.445941039448</c:v>
                </c:pt>
                <c:pt idx="19">
                  <c:v>95045.970055466809</c:v>
                </c:pt>
                <c:pt idx="20">
                  <c:v>108489.96828683335</c:v>
                </c:pt>
                <c:pt idx="21">
                  <c:v>121727.84017864829</c:v>
                </c:pt>
                <c:pt idx="22">
                  <c:v>134296.76434677056</c:v>
                </c:pt>
                <c:pt idx="23">
                  <c:v>145975.37720329472</c:v>
                </c:pt>
                <c:pt idx="24">
                  <c:v>156711.3144336546</c:v>
                </c:pt>
                <c:pt idx="25">
                  <c:v>166537.88414335361</c:v>
                </c:pt>
                <c:pt idx="26">
                  <c:v>175519.70252749394</c:v>
                </c:pt>
                <c:pt idx="27">
                  <c:v>183727.78337340927</c:v>
                </c:pt>
                <c:pt idx="28">
                  <c:v>191230.97311126106</c:v>
                </c:pt>
                <c:pt idx="29">
                  <c:v>198093.58480992055</c:v>
                </c:pt>
                <c:pt idx="30">
                  <c:v>204374.8419838562</c:v>
                </c:pt>
                <c:pt idx="31">
                  <c:v>210128.84729557202</c:v>
                </c:pt>
                <c:pt idx="32">
                  <c:v>215404.76226925728</c:v>
                </c:pt>
                <c:pt idx="33">
                  <c:v>220247.09493534986</c:v>
                </c:pt>
                <c:pt idx="34">
                  <c:v>224696.04066367241</c:v>
                </c:pt>
                <c:pt idx="35">
                  <c:v>228787.84230786085</c:v>
                </c:pt>
                <c:pt idx="36">
                  <c:v>232555.14869180895</c:v>
                </c:pt>
                <c:pt idx="37">
                  <c:v>236027.35888533475</c:v>
                </c:pt>
                <c:pt idx="38">
                  <c:v>239230.94521579158</c:v>
                </c:pt>
                <c:pt idx="39">
                  <c:v>242189.75153418892</c:v>
                </c:pt>
                <c:pt idx="40">
                  <c:v>244925.26554385724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2C52-45AF-8448-A2BC4B6B07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049548384"/>
        <c:axId val="2050664288"/>
      </c:lineChart>
      <c:catAx>
        <c:axId val="2049548384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050664288"/>
        <c:crosses val="autoZero"/>
        <c:auto val="1"/>
        <c:lblAlgn val="ctr"/>
        <c:lblOffset val="100"/>
        <c:noMultiLvlLbl val="0"/>
      </c:catAx>
      <c:valAx>
        <c:axId val="20506642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04954838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/>
              <a:t>Demand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'Medium-end market'!$M$2</c:f>
              <c:strCache>
                <c:ptCount val="1"/>
                <c:pt idx="0">
                  <c:v>Innovators demand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'Medium-end market'!$M$3:$M$43</c:f>
              <c:numCache>
                <c:formatCode>0</c:formatCode>
                <c:ptCount val="41"/>
                <c:pt idx="0">
                  <c:v>2.7637714607439348</c:v>
                </c:pt>
                <c:pt idx="1">
                  <c:v>5.0925799040752473</c:v>
                </c:pt>
                <c:pt idx="2">
                  <c:v>8.7739451207933001</c:v>
                </c:pt>
                <c:pt idx="3">
                  <c:v>13.489804247997261</c:v>
                </c:pt>
                <c:pt idx="4">
                  <c:v>18.568323524668124</c:v>
                </c:pt>
                <c:pt idx="5">
                  <c:v>23.51066334287832</c:v>
                </c:pt>
                <c:pt idx="6">
                  <c:v>28.16812116835121</c:v>
                </c:pt>
                <c:pt idx="7">
                  <c:v>32.652639791698995</c:v>
                </c:pt>
                <c:pt idx="8">
                  <c:v>37.253057924974378</c:v>
                </c:pt>
                <c:pt idx="9">
                  <c:v>42.437980272063108</c:v>
                </c:pt>
                <c:pt idx="10">
                  <c:v>48.945802741776689</c:v>
                </c:pt>
                <c:pt idx="11">
                  <c:v>57.969510857942275</c:v>
                </c:pt>
                <c:pt idx="12">
                  <c:v>71.44711500395141</c:v>
                </c:pt>
                <c:pt idx="13">
                  <c:v>92.361214384435556</c:v>
                </c:pt>
                <c:pt idx="14">
                  <c:v>124.46587998002023</c:v>
                </c:pt>
                <c:pt idx="15">
                  <c:v>169.8718919833596</c:v>
                </c:pt>
                <c:pt idx="16">
                  <c:v>223.9239313536437</c:v>
                </c:pt>
                <c:pt idx="17">
                  <c:v>274.30482592388728</c:v>
                </c:pt>
                <c:pt idx="18">
                  <c:v>310.96051207458345</c:v>
                </c:pt>
                <c:pt idx="19">
                  <c:v>333.2355485137943</c:v>
                </c:pt>
                <c:pt idx="20">
                  <c:v>345.59218127913397</c:v>
                </c:pt>
                <c:pt idx="21">
                  <c:v>352.37852688597536</c:v>
                </c:pt>
                <c:pt idx="22">
                  <c:v>356.38949854137951</c:v>
                </c:pt>
                <c:pt idx="23">
                  <c:v>359.12205116674068</c:v>
                </c:pt>
                <c:pt idx="24">
                  <c:v>361.26323206322792</c:v>
                </c:pt>
                <c:pt idx="25">
                  <c:v>363.08282172903546</c:v>
                </c:pt>
                <c:pt idx="26">
                  <c:v>364.67854847331068</c:v>
                </c:pt>
                <c:pt idx="27">
                  <c:v>366.09145029199669</c:v>
                </c:pt>
                <c:pt idx="28">
                  <c:v>367.34588420466901</c:v>
                </c:pt>
                <c:pt idx="29">
                  <c:v>368.46028203120903</c:v>
                </c:pt>
                <c:pt idx="30">
                  <c:v>369.44996067294363</c:v>
                </c:pt>
                <c:pt idx="31">
                  <c:v>370.32817031915658</c:v>
                </c:pt>
                <c:pt idx="32">
                  <c:v>371.10664411485868</c:v>
                </c:pt>
                <c:pt idx="33">
                  <c:v>371.79591534361151</c:v>
                </c:pt>
                <c:pt idx="34">
                  <c:v>372.40550537415356</c:v>
                </c:pt>
                <c:pt idx="35">
                  <c:v>372.94404045839997</c:v>
                </c:pt>
                <c:pt idx="36">
                  <c:v>373.41933134449249</c:v>
                </c:pt>
                <c:pt idx="37">
                  <c:v>373.83843492165636</c:v>
                </c:pt>
                <c:pt idx="38">
                  <c:v>374.20770811938951</c:v>
                </c:pt>
                <c:pt idx="39">
                  <c:v>374.53285895287979</c:v>
                </c:pt>
                <c:pt idx="40">
                  <c:v>374.81899660037112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CB1-4820-BFA8-A1F89E961B6C}"/>
            </c:ext>
          </c:extLst>
        </c:ser>
        <c:ser>
          <c:idx val="1"/>
          <c:order val="1"/>
          <c:tx>
            <c:strRef>
              <c:f>'Medium-end market'!$N$2</c:f>
              <c:strCache>
                <c:ptCount val="1"/>
                <c:pt idx="0">
                  <c:v>Early adopters demand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'Medium-end market'!$N$3:$N$43</c:f>
              <c:numCache>
                <c:formatCode>0</c:formatCode>
                <c:ptCount val="41"/>
                <c:pt idx="0">
                  <c:v>76.30011281840919</c:v>
                </c:pt>
                <c:pt idx="1">
                  <c:v>143.45190657847874</c:v>
                </c:pt>
                <c:pt idx="2">
                  <c:v>228.11353342071141</c:v>
                </c:pt>
                <c:pt idx="3">
                  <c:v>317.96957491943255</c:v>
                </c:pt>
                <c:pt idx="4">
                  <c:v>404.64949177261559</c:v>
                </c:pt>
                <c:pt idx="5">
                  <c:v>485.04190991755837</c:v>
                </c:pt>
                <c:pt idx="6">
                  <c:v>559.40330220441422</c:v>
                </c:pt>
                <c:pt idx="7">
                  <c:v>629.84678897708807</c:v>
                </c:pt>
                <c:pt idx="8">
                  <c:v>699.8149461595583</c:v>
                </c:pt>
                <c:pt idx="9">
                  <c:v>774.28459653600623</c:v>
                </c:pt>
                <c:pt idx="10">
                  <c:v>860.50288918950866</c:v>
                </c:pt>
                <c:pt idx="11">
                  <c:v>969.14189038190091</c:v>
                </c:pt>
                <c:pt idx="12">
                  <c:v>1115.6042023054617</c:v>
                </c:pt>
                <c:pt idx="13">
                  <c:v>1320.4823655478133</c:v>
                </c:pt>
                <c:pt idx="14">
                  <c:v>1606.3178320207744</c:v>
                </c:pt>
                <c:pt idx="15">
                  <c:v>1985.5135720247847</c:v>
                </c:pt>
                <c:pt idx="16">
                  <c:v>2438.5201516195775</c:v>
                </c:pt>
                <c:pt idx="17">
                  <c:v>2902.3915672889939</c:v>
                </c:pt>
                <c:pt idx="18">
                  <c:v>3300.3444292136214</c:v>
                </c:pt>
                <c:pt idx="19">
                  <c:v>3591.3253588935559</c:v>
                </c:pt>
                <c:pt idx="20">
                  <c:v>3782.0873585004056</c:v>
                </c:pt>
                <c:pt idx="21">
                  <c:v>3902.5397476532848</c:v>
                </c:pt>
                <c:pt idx="22">
                  <c:v>3981.9773911746415</c:v>
                </c:pt>
                <c:pt idx="23">
                  <c:v>4039.9135932184076</c:v>
                </c:pt>
                <c:pt idx="24">
                  <c:v>4086.5350383714986</c:v>
                </c:pt>
                <c:pt idx="25">
                  <c:v>4126.3127375387212</c:v>
                </c:pt>
                <c:pt idx="26">
                  <c:v>4161.1236028705807</c:v>
                </c:pt>
                <c:pt idx="27">
                  <c:v>4191.9017461894337</c:v>
                </c:pt>
                <c:pt idx="28">
                  <c:v>4219.2538076326646</c:v>
                </c:pt>
                <c:pt idx="29">
                  <c:v>4243.6401228689283</c:v>
                </c:pt>
                <c:pt idx="30">
                  <c:v>4265.4309555900709</c:v>
                </c:pt>
                <c:pt idx="31">
                  <c:v>4284.9325715183031</c:v>
                </c:pt>
                <c:pt idx="32">
                  <c:v>4302.4034990640348</c:v>
                </c:pt>
                <c:pt idx="33">
                  <c:v>4318.065556283058</c:v>
                </c:pt>
                <c:pt idx="34">
                  <c:v>4332.1115398717066</c:v>
                </c:pt>
                <c:pt idx="35">
                  <c:v>4344.7107091944927</c:v>
                </c:pt>
                <c:pt idx="36">
                  <c:v>4356.0127909930989</c:v>
                </c:pt>
                <c:pt idx="37">
                  <c:v>4366.1509782584035</c:v>
                </c:pt>
                <c:pt idx="38">
                  <c:v>4375.244235987413</c:v>
                </c:pt>
                <c:pt idx="39">
                  <c:v>4383.3991222606228</c:v>
                </c:pt>
                <c:pt idx="40">
                  <c:v>4390.7112645593734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CB1-4820-BFA8-A1F89E961B6C}"/>
            </c:ext>
          </c:extLst>
        </c:ser>
        <c:ser>
          <c:idx val="2"/>
          <c:order val="2"/>
          <c:tx>
            <c:strRef>
              <c:f>'Medium-end market'!$O$2</c:f>
              <c:strCache>
                <c:ptCount val="1"/>
                <c:pt idx="0">
                  <c:v>Early majority demand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val>
            <c:numRef>
              <c:f>'Medium-end market'!$O$3:$O$43</c:f>
              <c:numCache>
                <c:formatCode>0</c:formatCode>
                <c:ptCount val="41"/>
                <c:pt idx="0">
                  <c:v>276.58034142734874</c:v>
                </c:pt>
                <c:pt idx="1">
                  <c:v>508.76408208065646</c:v>
                </c:pt>
                <c:pt idx="2">
                  <c:v>807.13847341690564</c:v>
                </c:pt>
                <c:pt idx="3">
                  <c:v>1136.4613476422905</c:v>
                </c:pt>
                <c:pt idx="4">
                  <c:v>1467.316573084056</c:v>
                </c:pt>
                <c:pt idx="5">
                  <c:v>1783.895364402659</c:v>
                </c:pt>
                <c:pt idx="6">
                  <c:v>2081.5400034070076</c:v>
                </c:pt>
                <c:pt idx="7">
                  <c:v>2362.7565579079073</c:v>
                </c:pt>
                <c:pt idx="8">
                  <c:v>2634.932022445696</c:v>
                </c:pt>
                <c:pt idx="9">
                  <c:v>2909.9144128385028</c:v>
                </c:pt>
                <c:pt idx="10">
                  <c:v>3204.9544851632181</c:v>
                </c:pt>
                <c:pt idx="11">
                  <c:v>3544.4088949242646</c:v>
                </c:pt>
                <c:pt idx="12">
                  <c:v>3961.1909676777914</c:v>
                </c:pt>
                <c:pt idx="13">
                  <c:v>4495.7987083464286</c:v>
                </c:pt>
                <c:pt idx="14">
                  <c:v>5188.7059533803867</c:v>
                </c:pt>
                <c:pt idx="15">
                  <c:v>6060.6323552960966</c:v>
                </c:pt>
                <c:pt idx="16">
                  <c:v>7081.6804322156095</c:v>
                </c:pt>
                <c:pt idx="17">
                  <c:v>8152.2257244461507</c:v>
                </c:pt>
                <c:pt idx="18">
                  <c:v>9133.3582553656979</c:v>
                </c:pt>
                <c:pt idx="19">
                  <c:v>9920.738481305676</c:v>
                </c:pt>
                <c:pt idx="20">
                  <c:v>10492.340148551157</c:v>
                </c:pt>
                <c:pt idx="21">
                  <c:v>10890.966305504713</c:v>
                </c:pt>
                <c:pt idx="22">
                  <c:v>11177.66207364812</c:v>
                </c:pt>
                <c:pt idx="23">
                  <c:v>11400.138856437605</c:v>
                </c:pt>
                <c:pt idx="24">
                  <c:v>11585.676479948534</c:v>
                </c:pt>
                <c:pt idx="25">
                  <c:v>11747.106012815218</c:v>
                </c:pt>
                <c:pt idx="26">
                  <c:v>11890.233719341555</c:v>
                </c:pt>
                <c:pt idx="27">
                  <c:v>12018.187528967032</c:v>
                </c:pt>
                <c:pt idx="28">
                  <c:v>12133.112271061111</c:v>
                </c:pt>
                <c:pt idx="29">
                  <c:v>12236.681429253511</c:v>
                </c:pt>
                <c:pt idx="30">
                  <c:v>12330.26034360678</c:v>
                </c:pt>
                <c:pt idx="31">
                  <c:v>12414.985920772462</c:v>
                </c:pt>
                <c:pt idx="32">
                  <c:v>12491.819397370333</c:v>
                </c:pt>
                <c:pt idx="33">
                  <c:v>12561.58414341213</c:v>
                </c:pt>
                <c:pt idx="34">
                  <c:v>12624.993367849469</c:v>
                </c:pt>
                <c:pt idx="35">
                  <c:v>12682.670759153363</c:v>
                </c:pt>
                <c:pt idx="36">
                  <c:v>12735.166104957623</c:v>
                </c:pt>
                <c:pt idx="37">
                  <c:v>12782.967295466784</c:v>
                </c:pt>
                <c:pt idx="38">
                  <c:v>12826.509689925855</c:v>
                </c:pt>
                <c:pt idx="39">
                  <c:v>12866.183537415547</c:v>
                </c:pt>
                <c:pt idx="40">
                  <c:v>12902.339945277485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CB1-4820-BFA8-A1F89E961B6C}"/>
            </c:ext>
          </c:extLst>
        </c:ser>
        <c:ser>
          <c:idx val="3"/>
          <c:order val="3"/>
          <c:tx>
            <c:strRef>
              <c:f>'Medium-end market'!$P$2</c:f>
              <c:strCache>
                <c:ptCount val="1"/>
                <c:pt idx="0">
                  <c:v>Late majority demand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val>
            <c:numRef>
              <c:f>'Medium-end market'!$P$3:$P$43</c:f>
              <c:numCache>
                <c:formatCode>0</c:formatCode>
                <c:ptCount val="41"/>
                <c:pt idx="0">
                  <c:v>345.63069389362255</c:v>
                </c:pt>
                <c:pt idx="1">
                  <c:v>574.23532718550803</c:v>
                </c:pt>
                <c:pt idx="2">
                  <c:v>866.44051994911081</c:v>
                </c:pt>
                <c:pt idx="3">
                  <c:v>1202.1450424044356</c:v>
                </c:pt>
                <c:pt idx="4">
                  <c:v>1559.7771129160924</c:v>
                </c:pt>
                <c:pt idx="5">
                  <c:v>1923.1456546033571</c:v>
                </c:pt>
                <c:pt idx="6">
                  <c:v>2283.4564634692433</c:v>
                </c:pt>
                <c:pt idx="7">
                  <c:v>2638.8934379760835</c:v>
                </c:pt>
                <c:pt idx="8">
                  <c:v>2993.9796226476192</c:v>
                </c:pt>
                <c:pt idx="9">
                  <c:v>3359.7731561919854</c:v>
                </c:pt>
                <c:pt idx="10">
                  <c:v>3755.1843155840311</c:v>
                </c:pt>
                <c:pt idx="11">
                  <c:v>4209.1913604701185</c:v>
                </c:pt>
                <c:pt idx="12">
                  <c:v>4762.9872456739176</c:v>
                </c:pt>
                <c:pt idx="13">
                  <c:v>5469.5376174835646</c:v>
                </c:pt>
                <c:pt idx="14">
                  <c:v>6385.2386094374124</c:v>
                </c:pt>
                <c:pt idx="15">
                  <c:v>7545.8594759046955</c:v>
                </c:pt>
                <c:pt idx="16">
                  <c:v>8925.1535850448836</c:v>
                </c:pt>
                <c:pt idx="17">
                  <c:v>10402.059034169391</c:v>
                </c:pt>
                <c:pt idx="18">
                  <c:v>11789.719396519709</c:v>
                </c:pt>
                <c:pt idx="19">
                  <c:v>12932.810449010494</c:v>
                </c:pt>
                <c:pt idx="20">
                  <c:v>13784.422716061399</c:v>
                </c:pt>
                <c:pt idx="21">
                  <c:v>14393.428843584888</c:v>
                </c:pt>
                <c:pt idx="22">
                  <c:v>14841.383947589018</c:v>
                </c:pt>
                <c:pt idx="23">
                  <c:v>15194.975346203719</c:v>
                </c:pt>
                <c:pt idx="24">
                  <c:v>15493.277787240602</c:v>
                </c:pt>
                <c:pt idx="25">
                  <c:v>15755.062672619433</c:v>
                </c:pt>
                <c:pt idx="26">
                  <c:v>15989.032695630698</c:v>
                </c:pt>
                <c:pt idx="27">
                  <c:v>16199.973967508055</c:v>
                </c:pt>
                <c:pt idx="28">
                  <c:v>16391.18978600519</c:v>
                </c:pt>
                <c:pt idx="29">
                  <c:v>16565.248120128155</c:v>
                </c:pt>
                <c:pt idx="30">
                  <c:v>16724.227814530819</c:v>
                </c:pt>
                <c:pt idx="31">
                  <c:v>16869.843078732327</c:v>
                </c:pt>
                <c:pt idx="32">
                  <c:v>17003.527625987761</c:v>
                </c:pt>
                <c:pt idx="33">
                  <c:v>17126.495850602612</c:v>
                </c:pt>
                <c:pt idx="34">
                  <c:v>17239.788216880865</c:v>
                </c:pt>
                <c:pt idx="35">
                  <c:v>17344.305406233419</c:v>
                </c:pt>
                <c:pt idx="36">
                  <c:v>17440.834332644692</c:v>
                </c:pt>
                <c:pt idx="37">
                  <c:v>17530.068197142708</c:v>
                </c:pt>
                <c:pt idx="38">
                  <c:v>17612.622119759799</c:v>
                </c:pt>
                <c:pt idx="39">
                  <c:v>17689.045454561827</c:v>
                </c:pt>
                <c:pt idx="40">
                  <c:v>17759.831592110968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DCB1-4820-BFA8-A1F89E961B6C}"/>
            </c:ext>
          </c:extLst>
        </c:ser>
        <c:ser>
          <c:idx val="4"/>
          <c:order val="4"/>
          <c:tx>
            <c:strRef>
              <c:f>'Medium-end market'!$Q$2</c:f>
              <c:strCache>
                <c:ptCount val="1"/>
                <c:pt idx="0">
                  <c:v>Laggards demand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val>
            <c:numRef>
              <c:f>'Medium-end market'!$Q$3:$Q$43</c:f>
              <c:numCache>
                <c:formatCode>0</c:formatCode>
                <c:ptCount val="41"/>
                <c:pt idx="0">
                  <c:v>20.706500597906356</c:v>
                </c:pt>
                <c:pt idx="1">
                  <c:v>24.234464054559524</c:v>
                </c:pt>
                <c:pt idx="2">
                  <c:v>28.406759691511173</c:v>
                </c:pt>
                <c:pt idx="3">
                  <c:v>33.324216342196763</c:v>
                </c:pt>
                <c:pt idx="4">
                  <c:v>39.099937091745019</c:v>
                </c:pt>
                <c:pt idx="5">
                  <c:v>45.864125959827845</c:v>
                </c:pt>
                <c:pt idx="6">
                  <c:v>53.774612910733495</c:v>
                </c:pt>
                <c:pt idx="7">
                  <c:v>63.038035851687951</c:v>
                </c:pt>
                <c:pt idx="8">
                  <c:v>73.949953574524073</c:v>
                </c:pt>
                <c:pt idx="9">
                  <c:v>86.966951037713812</c:v>
                </c:pt>
                <c:pt idx="10">
                  <c:v>102.82962472434575</c:v>
                </c:pt>
                <c:pt idx="11">
                  <c:v>122.75995927381521</c:v>
                </c:pt>
                <c:pt idx="12">
                  <c:v>148.75347737924756</c:v>
                </c:pt>
                <c:pt idx="13">
                  <c:v>183.95716360932732</c:v>
                </c:pt>
                <c:pt idx="14">
                  <c:v>233.01784914766526</c:v>
                </c:pt>
                <c:pt idx="15">
                  <c:v>302.00191927620676</c:v>
                </c:pt>
                <c:pt idx="16">
                  <c:v>397.00356821907616</c:v>
                </c:pt>
                <c:pt idx="17">
                  <c:v>520.52354992005849</c:v>
                </c:pt>
                <c:pt idx="18">
                  <c:v>666.87672011080485</c:v>
                </c:pt>
                <c:pt idx="19">
                  <c:v>821.83034814009443</c:v>
                </c:pt>
                <c:pt idx="20">
                  <c:v>969.79380715170112</c:v>
                </c:pt>
                <c:pt idx="21">
                  <c:v>1102.054351214814</c:v>
                </c:pt>
                <c:pt idx="22">
                  <c:v>1217.8808809306508</c:v>
                </c:pt>
                <c:pt idx="23">
                  <c:v>1320.2389957213752</c:v>
                </c:pt>
                <c:pt idx="24">
                  <c:v>1412.1236641406283</c:v>
                </c:pt>
                <c:pt idx="25">
                  <c:v>1495.4905053714863</c:v>
                </c:pt>
                <c:pt idx="26">
                  <c:v>1571.5504354281795</c:v>
                </c:pt>
                <c:pt idx="27">
                  <c:v>1641.1841229425258</c:v>
                </c:pt>
                <c:pt idx="28">
                  <c:v>1705.1315158554455</c:v>
                </c:pt>
                <c:pt idx="29">
                  <c:v>1764.0415807970421</c:v>
                </c:pt>
                <c:pt idx="30">
                  <c:v>1818.4830140852102</c:v>
                </c:pt>
                <c:pt idx="31">
                  <c:v>1868.9510465312167</c:v>
                </c:pt>
                <c:pt idx="32">
                  <c:v>1915.8753605948318</c:v>
                </c:pt>
                <c:pt idx="33">
                  <c:v>1959.6283556679448</c:v>
                </c:pt>
                <c:pt idx="34">
                  <c:v>2000.5329847786513</c:v>
                </c:pt>
                <c:pt idx="35">
                  <c:v>2038.8698096273538</c:v>
                </c:pt>
                <c:pt idx="36">
                  <c:v>2074.8831706771271</c:v>
                </c:pt>
                <c:pt idx="37">
                  <c:v>2108.7864932507046</c:v>
                </c:pt>
                <c:pt idx="38">
                  <c:v>2140.7668061055952</c:v>
                </c:pt>
                <c:pt idx="39">
                  <c:v>2170.9885684025871</c:v>
                </c:pt>
                <c:pt idx="40">
                  <c:v>2199.5969022876257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DCB1-4820-BFA8-A1F89E961B6C}"/>
            </c:ext>
          </c:extLst>
        </c:ser>
        <c:ser>
          <c:idx val="5"/>
          <c:order val="5"/>
          <c:tx>
            <c:strRef>
              <c:f>'Medium-end market'!$R$2</c:f>
              <c:strCache>
                <c:ptCount val="1"/>
                <c:pt idx="0">
                  <c:v>Total demand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val>
            <c:numRef>
              <c:f>'Medium-end market'!$R$3:$R$43</c:f>
              <c:numCache>
                <c:formatCode>0</c:formatCode>
                <c:ptCount val="41"/>
                <c:pt idx="0">
                  <c:v>721.98142019803072</c:v>
                </c:pt>
                <c:pt idx="1">
                  <c:v>1255.7783598032781</c:v>
                </c:pt>
                <c:pt idx="2">
                  <c:v>1938.8732315990324</c:v>
                </c:pt>
                <c:pt idx="3">
                  <c:v>2703.3899855563527</c:v>
                </c:pt>
                <c:pt idx="4">
                  <c:v>3489.4114383891774</c:v>
                </c:pt>
                <c:pt idx="5">
                  <c:v>4261.457718226281</c:v>
                </c:pt>
                <c:pt idx="6">
                  <c:v>5006.3425031597499</c:v>
                </c:pt>
                <c:pt idx="7">
                  <c:v>5727.1874605044659</c:v>
                </c:pt>
                <c:pt idx="8">
                  <c:v>6439.9296027523724</c:v>
                </c:pt>
                <c:pt idx="9">
                  <c:v>7173.377096876271</c:v>
                </c:pt>
                <c:pt idx="10">
                  <c:v>7972.4171174028806</c:v>
                </c:pt>
                <c:pt idx="11">
                  <c:v>8903.4716159080417</c:v>
                </c:pt>
                <c:pt idx="12">
                  <c:v>10059.98300804037</c:v>
                </c:pt>
                <c:pt idx="13">
                  <c:v>11562.137069371569</c:v>
                </c:pt>
                <c:pt idx="14">
                  <c:v>13537.746123966259</c:v>
                </c:pt>
                <c:pt idx="15">
                  <c:v>16063.879214485143</c:v>
                </c:pt>
                <c:pt idx="16">
                  <c:v>19066.28166845279</c:v>
                </c:pt>
                <c:pt idx="17">
                  <c:v>22251.504701748483</c:v>
                </c:pt>
                <c:pt idx="18">
                  <c:v>25201.259313284419</c:v>
                </c:pt>
                <c:pt idx="19">
                  <c:v>27599.940185863612</c:v>
                </c:pt>
                <c:pt idx="20">
                  <c:v>29374.236211543797</c:v>
                </c:pt>
                <c:pt idx="21">
                  <c:v>30641.367774843675</c:v>
                </c:pt>
                <c:pt idx="22">
                  <c:v>31575.293791883807</c:v>
                </c:pt>
                <c:pt idx="23">
                  <c:v>32314.388842747845</c:v>
                </c:pt>
                <c:pt idx="24">
                  <c:v>32938.876201764491</c:v>
                </c:pt>
                <c:pt idx="25">
                  <c:v>33487.05475007389</c:v>
                </c:pt>
                <c:pt idx="26">
                  <c:v>33976.619001744322</c:v>
                </c:pt>
                <c:pt idx="27">
                  <c:v>34417.338815899042</c:v>
                </c:pt>
                <c:pt idx="28">
                  <c:v>34816.033264759077</c:v>
                </c:pt>
                <c:pt idx="29">
                  <c:v>35178.071535078845</c:v>
                </c:pt>
                <c:pt idx="30">
                  <c:v>35507.85208848583</c:v>
                </c:pt>
                <c:pt idx="31">
                  <c:v>35809.04078787347</c:v>
                </c:pt>
                <c:pt idx="32">
                  <c:v>36084.732527131811</c:v>
                </c:pt>
                <c:pt idx="33">
                  <c:v>36337.569821309364</c:v>
                </c:pt>
                <c:pt idx="34">
                  <c:v>36569.831614754847</c:v>
                </c:pt>
                <c:pt idx="35">
                  <c:v>36783.500724667028</c:v>
                </c:pt>
                <c:pt idx="36">
                  <c:v>36980.315730617032</c:v>
                </c:pt>
                <c:pt idx="37">
                  <c:v>37161.811399040263</c:v>
                </c:pt>
                <c:pt idx="38">
                  <c:v>37329.350559898048</c:v>
                </c:pt>
                <c:pt idx="39">
                  <c:v>37484.149541593462</c:v>
                </c:pt>
                <c:pt idx="40">
                  <c:v>37627.298700835818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DCB1-4820-BFA8-A1F89E961B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37640496"/>
        <c:axId val="959148160"/>
      </c:lineChart>
      <c:catAx>
        <c:axId val="737640496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959148160"/>
        <c:crosses val="autoZero"/>
        <c:auto val="1"/>
        <c:lblAlgn val="ctr"/>
        <c:lblOffset val="100"/>
        <c:noMultiLvlLbl val="0"/>
      </c:catAx>
      <c:valAx>
        <c:axId val="9591481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73764049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/>
              <a:t>New tech installed base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'Low-end market'!$C$2</c:f>
              <c:strCache>
                <c:ptCount val="1"/>
                <c:pt idx="0">
                  <c:v>Innovators cum. demand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'Low-end market'!$C$3:$C$43</c:f>
              <c:numCache>
                <c:formatCode>0</c:formatCode>
                <c:ptCount val="41"/>
                <c:pt idx="0">
                  <c:v>45</c:v>
                </c:pt>
                <c:pt idx="1">
                  <c:v>147.14745608180908</c:v>
                </c:pt>
                <c:pt idx="2">
                  <c:v>364.4480150480241</c:v>
                </c:pt>
                <c:pt idx="3">
                  <c:v>721.11228634489157</c:v>
                </c:pt>
                <c:pt idx="4">
                  <c:v>1239.727389409011</c:v>
                </c:pt>
                <c:pt idx="5">
                  <c:v>1962.7736578250424</c:v>
                </c:pt>
                <c:pt idx="6">
                  <c:v>2959.6024859075847</c:v>
                </c:pt>
                <c:pt idx="7">
                  <c:v>4310.2741536869562</c:v>
                </c:pt>
                <c:pt idx="8">
                  <c:v>6044.7885141518555</c:v>
                </c:pt>
                <c:pt idx="9">
                  <c:v>8059.2447850124827</c:v>
                </c:pt>
                <c:pt idx="10">
                  <c:v>10127.682993616934</c:v>
                </c:pt>
                <c:pt idx="11">
                  <c:v>12036.841233310248</c:v>
                </c:pt>
                <c:pt idx="12">
                  <c:v>13678.720797951026</c:v>
                </c:pt>
                <c:pt idx="13">
                  <c:v>15040.696136282717</c:v>
                </c:pt>
                <c:pt idx="14">
                  <c:v>16157.650501116572</c:v>
                </c:pt>
                <c:pt idx="15">
                  <c:v>17072.859802652732</c:v>
                </c:pt>
                <c:pt idx="16">
                  <c:v>17823.786073659408</c:v>
                </c:pt>
                <c:pt idx="17">
                  <c:v>18441.072790779788</c:v>
                </c:pt>
                <c:pt idx="18">
                  <c:v>18949.623193783082</c:v>
                </c:pt>
                <c:pt idx="19">
                  <c:v>19369.629385580512</c:v>
                </c:pt>
                <c:pt idx="20">
                  <c:v>19717.442517487394</c:v>
                </c:pt>
                <c:pt idx="21">
                  <c:v>20006.295659005627</c:v>
                </c:pt>
                <c:pt idx="22">
                  <c:v>20246.898194391943</c:v>
                </c:pt>
                <c:pt idx="23">
                  <c:v>20447.92124581815</c:v>
                </c:pt>
                <c:pt idx="24">
                  <c:v>20616.39214809523</c:v>
                </c:pt>
                <c:pt idx="25">
                  <c:v>20758.013807164814</c:v>
                </c:pt>
                <c:pt idx="26">
                  <c:v>20877.42247403882</c:v>
                </c:pt>
                <c:pt idx="27">
                  <c:v>20978.395311888373</c:v>
                </c:pt>
                <c:pt idx="28">
                  <c:v>21064.017219478465</c:v>
                </c:pt>
                <c:pt idx="29">
                  <c:v>21136.814719256421</c:v>
                </c:pt>
                <c:pt idx="30">
                  <c:v>21198.863311738223</c:v>
                </c:pt>
                <c:pt idx="31">
                  <c:v>21251.873515708707</c:v>
                </c:pt>
                <c:pt idx="32">
                  <c:v>21297.259828956547</c:v>
                </c:pt>
                <c:pt idx="33">
                  <c:v>21336.196029922939</c:v>
                </c:pt>
                <c:pt idx="34">
                  <c:v>21369.659571757995</c:v>
                </c:pt>
                <c:pt idx="35">
                  <c:v>21398.467274293311</c:v>
                </c:pt>
                <c:pt idx="36">
                  <c:v>21423.304076362652</c:v>
                </c:pt>
                <c:pt idx="37">
                  <c:v>21444.746253265224</c:v>
                </c:pt>
                <c:pt idx="38">
                  <c:v>21463.280216889791</c:v>
                </c:pt>
                <c:pt idx="39">
                  <c:v>21479.317786244996</c:v>
                </c:pt>
                <c:pt idx="40">
                  <c:v>21493.208633033028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B8A-4D06-B079-1901CD028612}"/>
            </c:ext>
          </c:extLst>
        </c:ser>
        <c:ser>
          <c:idx val="1"/>
          <c:order val="1"/>
          <c:tx>
            <c:strRef>
              <c:f>'Low-end market'!$D$2</c:f>
              <c:strCache>
                <c:ptCount val="1"/>
                <c:pt idx="0">
                  <c:v>Early adopters cum. demand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'Low-end market'!$D$3:$D$43</c:f>
              <c:numCache>
                <c:formatCode>0</c:formatCode>
                <c:ptCount val="41"/>
                <c:pt idx="0">
                  <c:v>189</c:v>
                </c:pt>
                <c:pt idx="1">
                  <c:v>490.2649481658915</c:v>
                </c:pt>
                <c:pt idx="2">
                  <c:v>1103.0198709413007</c:v>
                </c:pt>
                <c:pt idx="3">
                  <c:v>2141.7615002512757</c:v>
                </c:pt>
                <c:pt idx="4">
                  <c:v>3695.5333352186472</c:v>
                </c:pt>
                <c:pt idx="5">
                  <c:v>5856.8217322693436</c:v>
                </c:pt>
                <c:pt idx="6">
                  <c:v>8752.5957077781532</c:v>
                </c:pt>
                <c:pt idx="7">
                  <c:v>12547.872541046459</c:v>
                </c:pt>
                <c:pt idx="8">
                  <c:v>17385.651935048383</c:v>
                </c:pt>
                <c:pt idx="9">
                  <c:v>23235.280353653608</c:v>
                </c:pt>
                <c:pt idx="10">
                  <c:v>29742.401566951372</c:v>
                </c:pt>
                <c:pt idx="11">
                  <c:v>36311.971020594545</c:v>
                </c:pt>
                <c:pt idx="12">
                  <c:v>42423.298116498067</c:v>
                </c:pt>
                <c:pt idx="13">
                  <c:v>47841.363179981519</c:v>
                </c:pt>
                <c:pt idx="14">
                  <c:v>52560.340093145329</c:v>
                </c:pt>
                <c:pt idx="15">
                  <c:v>56653.095271709433</c:v>
                </c:pt>
                <c:pt idx="16">
                  <c:v>60199.079837343401</c:v>
                </c:pt>
                <c:pt idx="17">
                  <c:v>63271.08624625692</c:v>
                </c:pt>
                <c:pt idx="18">
                  <c:v>65933.791482969958</c:v>
                </c:pt>
                <c:pt idx="19">
                  <c:v>68243.815943502588</c:v>
                </c:pt>
                <c:pt idx="20">
                  <c:v>70250.268576880044</c:v>
                </c:pt>
                <c:pt idx="21">
                  <c:v>71995.488115775966</c:v>
                </c:pt>
                <c:pt idx="22">
                  <c:v>73515.834728160349</c:v>
                </c:pt>
                <c:pt idx="23">
                  <c:v>74842.45838270642</c:v>
                </c:pt>
                <c:pt idx="24">
                  <c:v>76002.008631815566</c:v>
                </c:pt>
                <c:pt idx="25">
                  <c:v>77017.271368646543</c:v>
                </c:pt>
                <c:pt idx="26">
                  <c:v>77907.729422957666</c:v>
                </c:pt>
                <c:pt idx="27">
                  <c:v>78690.04983993381</c:v>
                </c:pt>
                <c:pt idx="28">
                  <c:v>79378.503641048985</c:v>
                </c:pt>
                <c:pt idx="29">
                  <c:v>79985.325096200511</c:v>
                </c:pt>
                <c:pt idx="30">
                  <c:v>80521.017792580358</c:v>
                </c:pt>
                <c:pt idx="31">
                  <c:v>80994.61450883509</c:v>
                </c:pt>
                <c:pt idx="32">
                  <c:v>81413.897354043176</c:v>
                </c:pt>
                <c:pt idx="33">
                  <c:v>81785.583964325706</c:v>
                </c:pt>
                <c:pt idx="34">
                  <c:v>82115.484855617644</c:v>
                </c:pt>
                <c:pt idx="35">
                  <c:v>82408.636360167264</c:v>
                </c:pt>
                <c:pt idx="36">
                  <c:v>82669.412953592066</c:v>
                </c:pt>
                <c:pt idx="37">
                  <c:v>82901.622221055077</c:v>
                </c:pt>
                <c:pt idx="38">
                  <c:v>83108.585218797161</c:v>
                </c:pt>
                <c:pt idx="39">
                  <c:v>83293.204559221151</c:v>
                </c:pt>
                <c:pt idx="40">
                  <c:v>83458.022179529798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B8A-4D06-B079-1901CD028612}"/>
            </c:ext>
          </c:extLst>
        </c:ser>
        <c:ser>
          <c:idx val="2"/>
          <c:order val="2"/>
          <c:tx>
            <c:strRef>
              <c:f>'Low-end market'!$E$2</c:f>
              <c:strCache>
                <c:ptCount val="1"/>
                <c:pt idx="0">
                  <c:v>Early majority cum. demand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val>
            <c:numRef>
              <c:f>'Low-end market'!$E$3:$E$43</c:f>
              <c:numCache>
                <c:formatCode>0</c:formatCode>
                <c:ptCount val="41"/>
                <c:pt idx="0">
                  <c:v>340</c:v>
                </c:pt>
                <c:pt idx="1">
                  <c:v>692.51684547466846</c:v>
                </c:pt>
                <c:pt idx="2">
                  <c:v>1340.8020242296361</c:v>
                </c:pt>
                <c:pt idx="3">
                  <c:v>2420.8631098430496</c:v>
                </c:pt>
                <c:pt idx="4">
                  <c:v>4071.5808335976099</c:v>
                </c:pt>
                <c:pt idx="5">
                  <c:v>6435.2094049631132</c:v>
                </c:pt>
                <c:pt idx="6">
                  <c:v>9672.8278402971828</c:v>
                </c:pt>
                <c:pt idx="7">
                  <c:v>13977.406195663838</c:v>
                </c:pt>
                <c:pt idx="8">
                  <c:v>19549.854920891899</c:v>
                </c:pt>
                <c:pt idx="9">
                  <c:v>26489.317868552949</c:v>
                </c:pt>
                <c:pt idx="10">
                  <c:v>34603.849450517686</c:v>
                </c:pt>
                <c:pt idx="11">
                  <c:v>43333.85431475097</c:v>
                </c:pt>
                <c:pt idx="12">
                  <c:v>52004.985601278968</c:v>
                </c:pt>
                <c:pt idx="13">
                  <c:v>60182.005800142208</c:v>
                </c:pt>
                <c:pt idx="14">
                  <c:v>67720.816387963932</c:v>
                </c:pt>
                <c:pt idx="15">
                  <c:v>74610.960475444561</c:v>
                </c:pt>
                <c:pt idx="16">
                  <c:v>80878.669249130646</c:v>
                </c:pt>
                <c:pt idx="17">
                  <c:v>86562.616406983754</c:v>
                </c:pt>
                <c:pt idx="18">
                  <c:v>91706.724180740246</c:v>
                </c:pt>
                <c:pt idx="19">
                  <c:v>96356.298286062709</c:v>
                </c:pt>
                <c:pt idx="20">
                  <c:v>100555.7772818263</c:v>
                </c:pt>
                <c:pt idx="21">
                  <c:v>104347.4600497075</c:v>
                </c:pt>
                <c:pt idx="22">
                  <c:v>107770.83706593489</c:v>
                </c:pt>
                <c:pt idx="23">
                  <c:v>110862.29622926121</c:v>
                </c:pt>
                <c:pt idx="24">
                  <c:v>113655.05973154385</c:v>
                </c:pt>
                <c:pt idx="25">
                  <c:v>116179.2607013262</c:v>
                </c:pt>
                <c:pt idx="26">
                  <c:v>118462.10101440646</c:v>
                </c:pt>
                <c:pt idx="27">
                  <c:v>120528.05251097071</c:v>
                </c:pt>
                <c:pt idx="28">
                  <c:v>122399.07737610349</c:v>
                </c:pt>
                <c:pt idx="29">
                  <c:v>124094.85230782522</c:v>
                </c:pt>
                <c:pt idx="30">
                  <c:v>125632.98695649316</c:v>
                </c:pt>
                <c:pt idx="31">
                  <c:v>127029.23100285647</c:v>
                </c:pt>
                <c:pt idx="32">
                  <c:v>128297.66681077647</c:v>
                </c:pt>
                <c:pt idx="33">
                  <c:v>129450.88627659659</c:v>
                </c:pt>
                <c:pt idx="34">
                  <c:v>130500.15158683853</c:v>
                </c:pt>
                <c:pt idx="35">
                  <c:v>131455.54028171021</c:v>
                </c:pt>
                <c:pt idx="36">
                  <c:v>132326.0754343787</c:v>
                </c:pt>
                <c:pt idx="37">
                  <c:v>133119.8419843489</c:v>
                </c:pt>
                <c:pt idx="38">
                  <c:v>133844.0903689446</c:v>
                </c:pt>
                <c:pt idx="39">
                  <c:v>134505.32862209389</c:v>
                </c:pt>
                <c:pt idx="40">
                  <c:v>135109.4040835129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6B8A-4D06-B079-1901CD028612}"/>
            </c:ext>
          </c:extLst>
        </c:ser>
        <c:ser>
          <c:idx val="3"/>
          <c:order val="3"/>
          <c:tx>
            <c:strRef>
              <c:f>'Low-end market'!$F$2</c:f>
              <c:strCache>
                <c:ptCount val="1"/>
                <c:pt idx="0">
                  <c:v>Late majority cum. demand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val>
            <c:numRef>
              <c:f>'Low-end market'!$F$3:$F$43</c:f>
              <c:numCache>
                <c:formatCode>0</c:formatCode>
                <c:ptCount val="41"/>
                <c:pt idx="0">
                  <c:v>170</c:v>
                </c:pt>
                <c:pt idx="1">
                  <c:v>230.20171718010829</c:v>
                </c:pt>
                <c:pt idx="2">
                  <c:v>319.6289249777318</c:v>
                </c:pt>
                <c:pt idx="3">
                  <c:v>454.05474291624341</c:v>
                </c:pt>
                <c:pt idx="4">
                  <c:v>658.3435599324232</c:v>
                </c:pt>
                <c:pt idx="5">
                  <c:v>972.13908611386478</c:v>
                </c:pt>
                <c:pt idx="6">
                  <c:v>1459.1559777847931</c:v>
                </c:pt>
                <c:pt idx="7">
                  <c:v>2220.5564686991438</c:v>
                </c:pt>
                <c:pt idx="8">
                  <c:v>3406.1634388859347</c:v>
                </c:pt>
                <c:pt idx="9">
                  <c:v>5195.9949438069716</c:v>
                </c:pt>
                <c:pt idx="10">
                  <c:v>7704.7294918173175</c:v>
                </c:pt>
                <c:pt idx="11">
                  <c:v>10845.16461772551</c:v>
                </c:pt>
                <c:pt idx="12">
                  <c:v>14348.390393608204</c:v>
                </c:pt>
                <c:pt idx="13">
                  <c:v>17957.580604535957</c:v>
                </c:pt>
                <c:pt idx="14">
                  <c:v>21527.537965918178</c:v>
                </c:pt>
                <c:pt idx="15">
                  <c:v>24986.059805638608</c:v>
                </c:pt>
                <c:pt idx="16">
                  <c:v>28293.105046388897</c:v>
                </c:pt>
                <c:pt idx="17">
                  <c:v>31426.645186456441</c:v>
                </c:pt>
                <c:pt idx="18">
                  <c:v>34376.433835072588</c:v>
                </c:pt>
                <c:pt idx="19">
                  <c:v>37140.010393508586</c:v>
                </c:pt>
                <c:pt idx="20">
                  <c:v>39720.008860364323</c:v>
                </c:pt>
                <c:pt idx="21">
                  <c:v>42122.329060805234</c:v>
                </c:pt>
                <c:pt idx="22">
                  <c:v>44354.885274194683</c:v>
                </c:pt>
                <c:pt idx="23">
                  <c:v>46426.746550777352</c:v>
                </c:pt>
                <c:pt idx="24">
                  <c:v>48347.546139077647</c:v>
                </c:pt>
                <c:pt idx="25">
                  <c:v>50127.07785815945</c:v>
                </c:pt>
                <c:pt idx="26">
                  <c:v>51775.023481849341</c:v>
                </c:pt>
                <c:pt idx="27">
                  <c:v>53300.772511679737</c:v>
                </c:pt>
                <c:pt idx="28">
                  <c:v>54713.30732885308</c:v>
                </c:pt>
                <c:pt idx="29">
                  <c:v>56021.134632388086</c:v>
                </c:pt>
                <c:pt idx="30">
                  <c:v>57232.249547210813</c:v>
                </c:pt>
                <c:pt idx="31">
                  <c:v>58354.122624771902</c:v>
                </c:pt>
                <c:pt idx="32">
                  <c:v>59393.702681048104</c:v>
                </c:pt>
                <c:pt idx="33">
                  <c:v>60357.430366755048</c:v>
                </c:pt>
                <c:pt idx="34">
                  <c:v>61251.258773254827</c:v>
                </c:pt>
                <c:pt idx="35">
                  <c:v>62080.67840234319</c:v>
                </c:pt>
                <c:pt idx="36">
                  <c:v>62850.744577557853</c:v>
                </c:pt>
                <c:pt idx="37">
                  <c:v>63566.105924947355</c:v>
                </c:pt>
                <c:pt idx="38">
                  <c:v>64231.03295626679</c:v>
                </c:pt>
                <c:pt idx="39">
                  <c:v>64849.446085903604</c:v>
                </c:pt>
                <c:pt idx="40">
                  <c:v>65424.942632376689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6B8A-4D06-B079-1901CD028612}"/>
            </c:ext>
          </c:extLst>
        </c:ser>
        <c:ser>
          <c:idx val="4"/>
          <c:order val="4"/>
          <c:tx>
            <c:strRef>
              <c:f>'Low-end market'!$G$2</c:f>
              <c:strCache>
                <c:ptCount val="1"/>
                <c:pt idx="0">
                  <c:v>Laggards cum. demand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val>
            <c:numRef>
              <c:f>'Low-end market'!$G$3:$G$43</c:f>
              <c:numCache>
                <c:formatCode>0</c:formatCode>
                <c:ptCount val="41"/>
                <c:pt idx="0">
                  <c:v>32</c:v>
                </c:pt>
                <c:pt idx="1">
                  <c:v>31.555347512416418</c:v>
                </c:pt>
                <c:pt idx="2">
                  <c:v>31.157156481699115</c:v>
                </c:pt>
                <c:pt idx="3">
                  <c:v>30.816490023721475</c:v>
                </c:pt>
                <c:pt idx="4">
                  <c:v>30.549160141122218</c:v>
                </c:pt>
                <c:pt idx="5">
                  <c:v>30.378161769127153</c:v>
                </c:pt>
                <c:pt idx="6">
                  <c:v>30.33729267059832</c:v>
                </c:pt>
                <c:pt idx="7">
                  <c:v>30.475910514038006</c:v>
                </c:pt>
                <c:pt idx="8">
                  <c:v>30.862893088587516</c:v>
                </c:pt>
                <c:pt idx="9">
                  <c:v>31.582319296798044</c:v>
                </c:pt>
                <c:pt idx="10">
                  <c:v>32.70599914598241</c:v>
                </c:pt>
                <c:pt idx="11">
                  <c:v>34.24378496400422</c:v>
                </c:pt>
                <c:pt idx="12">
                  <c:v>36.135164482925759</c:v>
                </c:pt>
                <c:pt idx="13">
                  <c:v>38.326051651444317</c:v>
                </c:pt>
                <c:pt idx="14">
                  <c:v>40.823170785117</c:v>
                </c:pt>
                <c:pt idx="15">
                  <c:v>43.672077187483303</c:v>
                </c:pt>
                <c:pt idx="16">
                  <c:v>46.933804037694216</c:v>
                </c:pt>
                <c:pt idx="17">
                  <c:v>50.68182792280632</c:v>
                </c:pt>
                <c:pt idx="18">
                  <c:v>55.004262121613884</c:v>
                </c:pt>
                <c:pt idx="19">
                  <c:v>60.006776950838798</c:v>
                </c:pt>
                <c:pt idx="20">
                  <c:v>65.816002210084406</c:v>
                </c:pt>
                <c:pt idx="21">
                  <c:v>72.583417535414313</c:v>
                </c:pt>
                <c:pt idx="22">
                  <c:v>80.489698737609046</c:v>
                </c:pt>
                <c:pt idx="23">
                  <c:v>89.749424947683309</c:v>
                </c:pt>
                <c:pt idx="24">
                  <c:v>100.61596225551899</c:v>
                </c:pt>
                <c:pt idx="25">
                  <c:v>113.38622334389265</c:v>
                </c:pt>
                <c:pt idx="26">
                  <c:v>128.40486383560665</c:v>
                </c:pt>
                <c:pt idx="27">
                  <c:v>146.06732795574823</c:v>
                </c:pt>
                <c:pt idx="28">
                  <c:v>166.82102345748348</c:v>
                </c:pt>
                <c:pt idx="29">
                  <c:v>191.16382539960145</c:v>
                </c:pt>
                <c:pt idx="30">
                  <c:v>219.639125376241</c:v>
                </c:pt>
                <c:pt idx="31">
                  <c:v>252.82680072950626</c:v>
                </c:pt>
                <c:pt idx="32">
                  <c:v>291.32980358248852</c:v>
                </c:pt>
                <c:pt idx="33">
                  <c:v>335.75655384283846</c:v>
                </c:pt>
                <c:pt idx="34">
                  <c:v>386.69990772528797</c:v>
                </c:pt>
                <c:pt idx="35">
                  <c:v>444.71406130777092</c:v>
                </c:pt>
                <c:pt idx="36">
                  <c:v>510.29120810729364</c:v>
                </c:pt>
                <c:pt idx="37">
                  <c:v>583.83998143080998</c:v>
                </c:pt>
                <c:pt idx="38">
                  <c:v>665.66760731990223</c:v>
                </c:pt>
                <c:pt idx="39">
                  <c:v>755.9672803727467</c:v>
                </c:pt>
                <c:pt idx="40">
                  <c:v>854.81163808512497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6B8A-4D06-B079-1901CD028612}"/>
            </c:ext>
          </c:extLst>
        </c:ser>
        <c:ser>
          <c:idx val="5"/>
          <c:order val="5"/>
          <c:tx>
            <c:strRef>
              <c:f>'Low-end market'!$H$2</c:f>
              <c:strCache>
                <c:ptCount val="1"/>
                <c:pt idx="0">
                  <c:v>New tech installed base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val>
            <c:numRef>
              <c:f>'Low-end market'!$H$3:$H$43</c:f>
              <c:numCache>
                <c:formatCode>0</c:formatCode>
                <c:ptCount val="41"/>
                <c:pt idx="0">
                  <c:v>776</c:v>
                </c:pt>
                <c:pt idx="1">
                  <c:v>1591.6863144148938</c:v>
                </c:pt>
                <c:pt idx="2">
                  <c:v>3159.0559916783918</c:v>
                </c:pt>
                <c:pt idx="3">
                  <c:v>5768.6081293791822</c:v>
                </c:pt>
                <c:pt idx="4">
                  <c:v>9695.7342782988126</c:v>
                </c:pt>
                <c:pt idx="5">
                  <c:v>15257.32204294049</c:v>
                </c:pt>
                <c:pt idx="6">
                  <c:v>22874.519304438312</c:v>
                </c:pt>
                <c:pt idx="7">
                  <c:v>33086.585269610434</c:v>
                </c:pt>
                <c:pt idx="8">
                  <c:v>46417.321702066663</c:v>
                </c:pt>
                <c:pt idx="9">
                  <c:v>63011.420270322807</c:v>
                </c:pt>
                <c:pt idx="10">
                  <c:v>82211.369502049289</c:v>
                </c:pt>
                <c:pt idx="11">
                  <c:v>102562.07497134525</c:v>
                </c:pt>
                <c:pt idx="12">
                  <c:v>122491.5300738192</c:v>
                </c:pt>
                <c:pt idx="13">
                  <c:v>141059.97177259385</c:v>
                </c:pt>
                <c:pt idx="14">
                  <c:v>158007.16811892917</c:v>
                </c:pt>
                <c:pt idx="15">
                  <c:v>173366.64743263283</c:v>
                </c:pt>
                <c:pt idx="16">
                  <c:v>187241.57401056003</c:v>
                </c:pt>
                <c:pt idx="17">
                  <c:v>199752.10245839972</c:v>
                </c:pt>
                <c:pt idx="18">
                  <c:v>211021.57695468751</c:v>
                </c:pt>
                <c:pt idx="19">
                  <c:v>221169.76078560523</c:v>
                </c:pt>
                <c:pt idx="20">
                  <c:v>230309.31323876814</c:v>
                </c:pt>
                <c:pt idx="21">
                  <c:v>238544.15630282974</c:v>
                </c:pt>
                <c:pt idx="22">
                  <c:v>245968.94496141945</c:v>
                </c:pt>
                <c:pt idx="23">
                  <c:v>252669.1718335108</c:v>
                </c:pt>
                <c:pt idx="24">
                  <c:v>258721.62261278782</c:v>
                </c:pt>
                <c:pt idx="25">
                  <c:v>264195.00995864091</c:v>
                </c:pt>
                <c:pt idx="26">
                  <c:v>269150.68125708791</c:v>
                </c:pt>
                <c:pt idx="27">
                  <c:v>273643.33750242833</c:v>
                </c:pt>
                <c:pt idx="28">
                  <c:v>277721.72658894153</c:v>
                </c:pt>
                <c:pt idx="29">
                  <c:v>281429.29058106983</c:v>
                </c:pt>
                <c:pt idx="30">
                  <c:v>284804.75673339877</c:v>
                </c:pt>
                <c:pt idx="31">
                  <c:v>287882.66845290165</c:v>
                </c:pt>
                <c:pt idx="32">
                  <c:v>290693.85647840681</c:v>
                </c:pt>
                <c:pt idx="33">
                  <c:v>293265.85319144314</c:v>
                </c:pt>
                <c:pt idx="34">
                  <c:v>295623.25469519425</c:v>
                </c:pt>
                <c:pt idx="35">
                  <c:v>297788.03637982177</c:v>
                </c:pt>
                <c:pt idx="36">
                  <c:v>299779.82824999857</c:v>
                </c:pt>
                <c:pt idx="37">
                  <c:v>301616.15636504733</c:v>
                </c:pt>
                <c:pt idx="38">
                  <c:v>303312.65636821825</c:v>
                </c:pt>
                <c:pt idx="39">
                  <c:v>304883.26433383639</c:v>
                </c:pt>
                <c:pt idx="40">
                  <c:v>306340.38916653756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6B8A-4D06-B079-1901CD02861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049548384"/>
        <c:axId val="2050664288"/>
      </c:lineChart>
      <c:catAx>
        <c:axId val="2049548384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050664288"/>
        <c:crosses val="autoZero"/>
        <c:auto val="1"/>
        <c:lblAlgn val="ctr"/>
        <c:lblOffset val="100"/>
        <c:noMultiLvlLbl val="0"/>
      </c:catAx>
      <c:valAx>
        <c:axId val="20506642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04954838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2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4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5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6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7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8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9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0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2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4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5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6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7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8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9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0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0.xml"/><Relationship Id="rId1" Type="http://schemas.openxmlformats.org/officeDocument/2006/relationships/chart" Target="../charts/chart19.xm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2.xml"/><Relationship Id="rId1" Type="http://schemas.openxmlformats.org/officeDocument/2006/relationships/chart" Target="../charts/chart21.xml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4.xml"/><Relationship Id="rId1" Type="http://schemas.openxmlformats.org/officeDocument/2006/relationships/chart" Target="../charts/chart23.xml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6.xml"/><Relationship Id="rId1" Type="http://schemas.openxmlformats.org/officeDocument/2006/relationships/chart" Target="../charts/chart25.xml"/></Relationships>
</file>

<file path=xl/drawings/_rels/drawing1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8.xml"/><Relationship Id="rId1" Type="http://schemas.openxmlformats.org/officeDocument/2006/relationships/chart" Target="../charts/chart27.xml"/></Relationships>
</file>

<file path=xl/drawings/_rels/drawing1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0.xml"/><Relationship Id="rId1" Type="http://schemas.openxmlformats.org/officeDocument/2006/relationships/chart" Target="../charts/chart29.xml"/></Relationships>
</file>

<file path=xl/drawings/_rels/drawing1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2.xml"/><Relationship Id="rId1" Type="http://schemas.openxmlformats.org/officeDocument/2006/relationships/chart" Target="../charts/chart31.xml"/></Relationships>
</file>

<file path=xl/drawings/_rels/drawing1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4.xml"/><Relationship Id="rId1" Type="http://schemas.openxmlformats.org/officeDocument/2006/relationships/chart" Target="../charts/chart33.xml"/></Relationships>
</file>

<file path=xl/drawings/_rels/drawing1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6.xml"/><Relationship Id="rId1" Type="http://schemas.openxmlformats.org/officeDocument/2006/relationships/chart" Target="../charts/chart35.xml"/></Relationships>
</file>

<file path=xl/drawings/_rels/drawing19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8.xml"/><Relationship Id="rId1" Type="http://schemas.openxmlformats.org/officeDocument/2006/relationships/chart" Target="../charts/chart37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20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0.xml"/><Relationship Id="rId1" Type="http://schemas.openxmlformats.org/officeDocument/2006/relationships/chart" Target="../charts/chart39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2.xml"/><Relationship Id="rId1" Type="http://schemas.openxmlformats.org/officeDocument/2006/relationships/chart" Target="../charts/chart11.xm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6.xml"/><Relationship Id="rId1" Type="http://schemas.openxmlformats.org/officeDocument/2006/relationships/chart" Target="../charts/chart15.xm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8.xml"/><Relationship Id="rId1" Type="http://schemas.openxmlformats.org/officeDocument/2006/relationships/chart" Target="../charts/chart1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518160</xdr:colOff>
      <xdr:row>2</xdr:row>
      <xdr:rowOff>133350</xdr:rowOff>
    </xdr:from>
    <xdr:to>
      <xdr:col>25</xdr:col>
      <xdr:colOff>152400</xdr:colOff>
      <xdr:row>18</xdr:row>
      <xdr:rowOff>160020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84BAF205-A145-091D-2047-473AF51BBD0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243417</xdr:colOff>
      <xdr:row>18</xdr:row>
      <xdr:rowOff>78316</xdr:rowOff>
    </xdr:from>
    <xdr:to>
      <xdr:col>27</xdr:col>
      <xdr:colOff>518584</xdr:colOff>
      <xdr:row>33</xdr:row>
      <xdr:rowOff>122766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08377531-CF78-4D58-8997-A31DAE0EDFD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20</xdr:col>
      <xdr:colOff>253997</xdr:colOff>
      <xdr:row>1</xdr:row>
      <xdr:rowOff>131234</xdr:rowOff>
    </xdr:from>
    <xdr:to>
      <xdr:col>27</xdr:col>
      <xdr:colOff>529164</xdr:colOff>
      <xdr:row>16</xdr:row>
      <xdr:rowOff>175684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1AE370B9-BF76-4562-AB8A-969216D7719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243417</xdr:colOff>
      <xdr:row>18</xdr:row>
      <xdr:rowOff>78316</xdr:rowOff>
    </xdr:from>
    <xdr:to>
      <xdr:col>27</xdr:col>
      <xdr:colOff>518584</xdr:colOff>
      <xdr:row>33</xdr:row>
      <xdr:rowOff>122766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5D99ACC8-4050-4137-B216-6D4480443B2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20</xdr:col>
      <xdr:colOff>253997</xdr:colOff>
      <xdr:row>1</xdr:row>
      <xdr:rowOff>131234</xdr:rowOff>
    </xdr:from>
    <xdr:to>
      <xdr:col>27</xdr:col>
      <xdr:colOff>529164</xdr:colOff>
      <xdr:row>16</xdr:row>
      <xdr:rowOff>175684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39F69C9D-0EC4-4BDB-A8A3-BD892388A57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243417</xdr:colOff>
      <xdr:row>18</xdr:row>
      <xdr:rowOff>78316</xdr:rowOff>
    </xdr:from>
    <xdr:to>
      <xdr:col>27</xdr:col>
      <xdr:colOff>518584</xdr:colOff>
      <xdr:row>33</xdr:row>
      <xdr:rowOff>122766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B50A67EB-DF67-4CD0-908D-C1B24CA6461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20</xdr:col>
      <xdr:colOff>253997</xdr:colOff>
      <xdr:row>1</xdr:row>
      <xdr:rowOff>131234</xdr:rowOff>
    </xdr:from>
    <xdr:to>
      <xdr:col>27</xdr:col>
      <xdr:colOff>529164</xdr:colOff>
      <xdr:row>16</xdr:row>
      <xdr:rowOff>175684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2AC4CAD8-9629-42A5-A29E-1D466CFD7D0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243417</xdr:colOff>
      <xdr:row>18</xdr:row>
      <xdr:rowOff>78316</xdr:rowOff>
    </xdr:from>
    <xdr:to>
      <xdr:col>27</xdr:col>
      <xdr:colOff>518584</xdr:colOff>
      <xdr:row>33</xdr:row>
      <xdr:rowOff>122766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41D6B16E-F833-4EE4-A79A-78A9A75775A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20</xdr:col>
      <xdr:colOff>253997</xdr:colOff>
      <xdr:row>1</xdr:row>
      <xdr:rowOff>131234</xdr:rowOff>
    </xdr:from>
    <xdr:to>
      <xdr:col>27</xdr:col>
      <xdr:colOff>529164</xdr:colOff>
      <xdr:row>16</xdr:row>
      <xdr:rowOff>175684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F1B10FB4-DB27-4742-88F8-9161E5B4F69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243417</xdr:colOff>
      <xdr:row>18</xdr:row>
      <xdr:rowOff>78316</xdr:rowOff>
    </xdr:from>
    <xdr:to>
      <xdr:col>27</xdr:col>
      <xdr:colOff>518584</xdr:colOff>
      <xdr:row>33</xdr:row>
      <xdr:rowOff>122766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BBFDF262-FAE7-4430-848E-7F0D15BD502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20</xdr:col>
      <xdr:colOff>253997</xdr:colOff>
      <xdr:row>1</xdr:row>
      <xdr:rowOff>131234</xdr:rowOff>
    </xdr:from>
    <xdr:to>
      <xdr:col>27</xdr:col>
      <xdr:colOff>529164</xdr:colOff>
      <xdr:row>16</xdr:row>
      <xdr:rowOff>175684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2DA1C2C0-C9DA-4100-A5C3-BFD15A4419E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243417</xdr:colOff>
      <xdr:row>18</xdr:row>
      <xdr:rowOff>78316</xdr:rowOff>
    </xdr:from>
    <xdr:to>
      <xdr:col>27</xdr:col>
      <xdr:colOff>518584</xdr:colOff>
      <xdr:row>33</xdr:row>
      <xdr:rowOff>122766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36AF2E5A-5D05-4A16-9607-1B36AF4244D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20</xdr:col>
      <xdr:colOff>253997</xdr:colOff>
      <xdr:row>1</xdr:row>
      <xdr:rowOff>131234</xdr:rowOff>
    </xdr:from>
    <xdr:to>
      <xdr:col>27</xdr:col>
      <xdr:colOff>529164</xdr:colOff>
      <xdr:row>16</xdr:row>
      <xdr:rowOff>175684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08E03072-BC65-44D3-A569-BA776F927D2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243417</xdr:colOff>
      <xdr:row>18</xdr:row>
      <xdr:rowOff>78316</xdr:rowOff>
    </xdr:from>
    <xdr:to>
      <xdr:col>27</xdr:col>
      <xdr:colOff>518584</xdr:colOff>
      <xdr:row>33</xdr:row>
      <xdr:rowOff>122766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A24E5D12-D591-4EC7-A56A-D15A14718C3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20</xdr:col>
      <xdr:colOff>253997</xdr:colOff>
      <xdr:row>1</xdr:row>
      <xdr:rowOff>131234</xdr:rowOff>
    </xdr:from>
    <xdr:to>
      <xdr:col>27</xdr:col>
      <xdr:colOff>529164</xdr:colOff>
      <xdr:row>16</xdr:row>
      <xdr:rowOff>175684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2DB40DBB-BE0D-4DC6-87C3-B6E02CDB790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243417</xdr:colOff>
      <xdr:row>18</xdr:row>
      <xdr:rowOff>78316</xdr:rowOff>
    </xdr:from>
    <xdr:to>
      <xdr:col>27</xdr:col>
      <xdr:colOff>518584</xdr:colOff>
      <xdr:row>33</xdr:row>
      <xdr:rowOff>122766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02E6DC2F-4C0D-42C0-9A14-91DD8589AD9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20</xdr:col>
      <xdr:colOff>253997</xdr:colOff>
      <xdr:row>1</xdr:row>
      <xdr:rowOff>131234</xdr:rowOff>
    </xdr:from>
    <xdr:to>
      <xdr:col>27</xdr:col>
      <xdr:colOff>529164</xdr:colOff>
      <xdr:row>16</xdr:row>
      <xdr:rowOff>175684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5205CD11-E271-431F-B386-7641AF2F254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243417</xdr:colOff>
      <xdr:row>18</xdr:row>
      <xdr:rowOff>78316</xdr:rowOff>
    </xdr:from>
    <xdr:to>
      <xdr:col>27</xdr:col>
      <xdr:colOff>518584</xdr:colOff>
      <xdr:row>33</xdr:row>
      <xdr:rowOff>122766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AB034016-5835-42F5-81FB-8C9C0AB6211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20</xdr:col>
      <xdr:colOff>253997</xdr:colOff>
      <xdr:row>1</xdr:row>
      <xdr:rowOff>131234</xdr:rowOff>
    </xdr:from>
    <xdr:to>
      <xdr:col>27</xdr:col>
      <xdr:colOff>529164</xdr:colOff>
      <xdr:row>16</xdr:row>
      <xdr:rowOff>175684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D8A61D98-7699-4A7E-94FA-7D459E4D558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243417</xdr:colOff>
      <xdr:row>18</xdr:row>
      <xdr:rowOff>78316</xdr:rowOff>
    </xdr:from>
    <xdr:to>
      <xdr:col>27</xdr:col>
      <xdr:colOff>518584</xdr:colOff>
      <xdr:row>33</xdr:row>
      <xdr:rowOff>122766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BE5B7D4A-6921-4625-ABC7-7204DA4487B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20</xdr:col>
      <xdr:colOff>253997</xdr:colOff>
      <xdr:row>1</xdr:row>
      <xdr:rowOff>131234</xdr:rowOff>
    </xdr:from>
    <xdr:to>
      <xdr:col>27</xdr:col>
      <xdr:colOff>529164</xdr:colOff>
      <xdr:row>16</xdr:row>
      <xdr:rowOff>175684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69C6BF03-B8B6-45EF-A820-DB5A89409AA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137160</xdr:colOff>
      <xdr:row>4</xdr:row>
      <xdr:rowOff>7620</xdr:rowOff>
    </xdr:from>
    <xdr:to>
      <xdr:col>16</xdr:col>
      <xdr:colOff>510540</xdr:colOff>
      <xdr:row>20</xdr:row>
      <xdr:rowOff>142875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D6FB443C-E604-47E7-9FFA-8A54E1B857A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18</xdr:col>
      <xdr:colOff>91440</xdr:colOff>
      <xdr:row>4</xdr:row>
      <xdr:rowOff>38100</xdr:rowOff>
    </xdr:from>
    <xdr:to>
      <xdr:col>25</xdr:col>
      <xdr:colOff>396240</xdr:colOff>
      <xdr:row>19</xdr:row>
      <xdr:rowOff>38100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F2FFED9F-34E1-402C-90AF-CBA874540F3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26</xdr:col>
      <xdr:colOff>259080</xdr:colOff>
      <xdr:row>4</xdr:row>
      <xdr:rowOff>76200</xdr:rowOff>
    </xdr:from>
    <xdr:to>
      <xdr:col>33</xdr:col>
      <xdr:colOff>563880</xdr:colOff>
      <xdr:row>19</xdr:row>
      <xdr:rowOff>76200</xdr:rowOff>
    </xdr:to>
    <xdr:graphicFrame macro="">
      <xdr:nvGraphicFramePr>
        <xdr:cNvPr id="4" name="Grafico 3">
          <a:extLst>
            <a:ext uri="{FF2B5EF4-FFF2-40B4-BE49-F238E27FC236}">
              <a16:creationId xmlns:a16="http://schemas.microsoft.com/office/drawing/2014/main" id="{F747AF5C-FE1B-445A-98C4-CB55B3817FB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243417</xdr:colOff>
      <xdr:row>18</xdr:row>
      <xdr:rowOff>78316</xdr:rowOff>
    </xdr:from>
    <xdr:to>
      <xdr:col>27</xdr:col>
      <xdr:colOff>518584</xdr:colOff>
      <xdr:row>33</xdr:row>
      <xdr:rowOff>122766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30202E69-321C-44F7-8237-2028DC2CE91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20</xdr:col>
      <xdr:colOff>253997</xdr:colOff>
      <xdr:row>1</xdr:row>
      <xdr:rowOff>131234</xdr:rowOff>
    </xdr:from>
    <xdr:to>
      <xdr:col>27</xdr:col>
      <xdr:colOff>529164</xdr:colOff>
      <xdr:row>16</xdr:row>
      <xdr:rowOff>175684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EB212BCA-9272-45C7-AE8C-2DE3ED12F80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236220</xdr:colOff>
      <xdr:row>4</xdr:row>
      <xdr:rowOff>95250</xdr:rowOff>
    </xdr:from>
    <xdr:to>
      <xdr:col>9</xdr:col>
      <xdr:colOff>495300</xdr:colOff>
      <xdr:row>19</xdr:row>
      <xdr:rowOff>95250</xdr:rowOff>
    </xdr:to>
    <xdr:graphicFrame macro="">
      <xdr:nvGraphicFramePr>
        <xdr:cNvPr id="4" name="Grafico 3">
          <a:extLst>
            <a:ext uri="{FF2B5EF4-FFF2-40B4-BE49-F238E27FC236}">
              <a16:creationId xmlns:a16="http://schemas.microsoft.com/office/drawing/2014/main" id="{B1C188A6-05E5-7538-CF39-FA3DEAA3256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342900</xdr:colOff>
      <xdr:row>4</xdr:row>
      <xdr:rowOff>95250</xdr:rowOff>
    </xdr:from>
    <xdr:to>
      <xdr:col>18</xdr:col>
      <xdr:colOff>601980</xdr:colOff>
      <xdr:row>19</xdr:row>
      <xdr:rowOff>95250</xdr:rowOff>
    </xdr:to>
    <xdr:graphicFrame macro="">
      <xdr:nvGraphicFramePr>
        <xdr:cNvPr id="5" name="Grafico 4">
          <a:extLst>
            <a:ext uri="{FF2B5EF4-FFF2-40B4-BE49-F238E27FC236}">
              <a16:creationId xmlns:a16="http://schemas.microsoft.com/office/drawing/2014/main" id="{C575D77D-D79D-CA10-F133-234BE6C7691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236220</xdr:colOff>
      <xdr:row>4</xdr:row>
      <xdr:rowOff>95250</xdr:rowOff>
    </xdr:from>
    <xdr:to>
      <xdr:col>9</xdr:col>
      <xdr:colOff>495300</xdr:colOff>
      <xdr:row>19</xdr:row>
      <xdr:rowOff>95250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0B12651C-34F4-4E48-8DCE-3676199C6B1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342900</xdr:colOff>
      <xdr:row>4</xdr:row>
      <xdr:rowOff>95250</xdr:rowOff>
    </xdr:from>
    <xdr:to>
      <xdr:col>18</xdr:col>
      <xdr:colOff>601980</xdr:colOff>
      <xdr:row>19</xdr:row>
      <xdr:rowOff>95250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BEBE475A-7178-46D5-8B8F-EA5F320BB3E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236220</xdr:colOff>
      <xdr:row>4</xdr:row>
      <xdr:rowOff>95250</xdr:rowOff>
    </xdr:from>
    <xdr:to>
      <xdr:col>9</xdr:col>
      <xdr:colOff>495300</xdr:colOff>
      <xdr:row>19</xdr:row>
      <xdr:rowOff>95250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C3703C75-78F9-404A-A666-3C13A1B8919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342900</xdr:colOff>
      <xdr:row>4</xdr:row>
      <xdr:rowOff>95250</xdr:rowOff>
    </xdr:from>
    <xdr:to>
      <xdr:col>18</xdr:col>
      <xdr:colOff>601980</xdr:colOff>
      <xdr:row>19</xdr:row>
      <xdr:rowOff>95250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19B24EC3-B53A-471F-A884-D1E0AE8B75F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243417</xdr:colOff>
      <xdr:row>18</xdr:row>
      <xdr:rowOff>78316</xdr:rowOff>
    </xdr:from>
    <xdr:to>
      <xdr:col>27</xdr:col>
      <xdr:colOff>518584</xdr:colOff>
      <xdr:row>33</xdr:row>
      <xdr:rowOff>122766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331E2CA1-E5C4-9681-675F-DAE1CC0E2C0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20</xdr:col>
      <xdr:colOff>253997</xdr:colOff>
      <xdr:row>1</xdr:row>
      <xdr:rowOff>131234</xdr:rowOff>
    </xdr:from>
    <xdr:to>
      <xdr:col>27</xdr:col>
      <xdr:colOff>529164</xdr:colOff>
      <xdr:row>16</xdr:row>
      <xdr:rowOff>175684</xdr:rowOff>
    </xdr:to>
    <xdr:graphicFrame macro="">
      <xdr:nvGraphicFramePr>
        <xdr:cNvPr id="5" name="Grafico 4">
          <a:extLst>
            <a:ext uri="{FF2B5EF4-FFF2-40B4-BE49-F238E27FC236}">
              <a16:creationId xmlns:a16="http://schemas.microsoft.com/office/drawing/2014/main" id="{D6C96AAE-7F75-0422-544B-A80EB0E2DE4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243417</xdr:colOff>
      <xdr:row>18</xdr:row>
      <xdr:rowOff>78316</xdr:rowOff>
    </xdr:from>
    <xdr:to>
      <xdr:col>27</xdr:col>
      <xdr:colOff>518584</xdr:colOff>
      <xdr:row>33</xdr:row>
      <xdr:rowOff>122766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DA889337-551E-4EA8-906F-EE668EFF19E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20</xdr:col>
      <xdr:colOff>253997</xdr:colOff>
      <xdr:row>1</xdr:row>
      <xdr:rowOff>131234</xdr:rowOff>
    </xdr:from>
    <xdr:to>
      <xdr:col>27</xdr:col>
      <xdr:colOff>529164</xdr:colOff>
      <xdr:row>16</xdr:row>
      <xdr:rowOff>175684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F4CE3C4B-CE5A-4D9E-B733-148F9748C2E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243417</xdr:colOff>
      <xdr:row>18</xdr:row>
      <xdr:rowOff>78316</xdr:rowOff>
    </xdr:from>
    <xdr:to>
      <xdr:col>27</xdr:col>
      <xdr:colOff>518584</xdr:colOff>
      <xdr:row>33</xdr:row>
      <xdr:rowOff>122766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0C22A342-0FE1-46AB-BA9E-B7C1269C3C8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20</xdr:col>
      <xdr:colOff>253997</xdr:colOff>
      <xdr:row>1</xdr:row>
      <xdr:rowOff>131234</xdr:rowOff>
    </xdr:from>
    <xdr:to>
      <xdr:col>27</xdr:col>
      <xdr:colOff>529164</xdr:colOff>
      <xdr:row>16</xdr:row>
      <xdr:rowOff>175684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15CA9850-3029-43E8-8813-06FE8B126F0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243417</xdr:colOff>
      <xdr:row>18</xdr:row>
      <xdr:rowOff>78316</xdr:rowOff>
    </xdr:from>
    <xdr:to>
      <xdr:col>27</xdr:col>
      <xdr:colOff>518584</xdr:colOff>
      <xdr:row>33</xdr:row>
      <xdr:rowOff>122766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336B3A31-9C4B-442A-A9BE-D9B0C9DBE54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20</xdr:col>
      <xdr:colOff>253997</xdr:colOff>
      <xdr:row>1</xdr:row>
      <xdr:rowOff>131234</xdr:rowOff>
    </xdr:from>
    <xdr:to>
      <xdr:col>27</xdr:col>
      <xdr:colOff>529164</xdr:colOff>
      <xdr:row>16</xdr:row>
      <xdr:rowOff>175684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5A7287B0-8E01-4275-98F3-D50CD87A815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2013 - Tema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20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B37FC1-773B-4BF8-AF7C-5E327D92EB57}">
  <dimension ref="B2:P62"/>
  <sheetViews>
    <sheetView workbookViewId="0">
      <selection activeCell="G10" sqref="G10"/>
    </sheetView>
  </sheetViews>
  <sheetFormatPr defaultRowHeight="14.4" x14ac:dyDescent="0.3"/>
  <sheetData>
    <row r="2" spans="2:16" x14ac:dyDescent="0.3">
      <c r="B2" t="s">
        <v>0</v>
      </c>
      <c r="F2" s="1">
        <v>2</v>
      </c>
      <c r="I2" t="s">
        <v>1</v>
      </c>
      <c r="J2" t="s">
        <v>2</v>
      </c>
      <c r="K2" t="s">
        <v>3</v>
      </c>
      <c r="L2" t="s">
        <v>10</v>
      </c>
      <c r="M2" t="s">
        <v>4</v>
      </c>
      <c r="N2" t="s">
        <v>11</v>
      </c>
      <c r="O2" t="s">
        <v>5</v>
      </c>
      <c r="P2" t="s">
        <v>12</v>
      </c>
    </row>
    <row r="3" spans="2:16" x14ac:dyDescent="0.3">
      <c r="B3" t="s">
        <v>6</v>
      </c>
      <c r="F3" s="1">
        <v>1.2</v>
      </c>
      <c r="I3">
        <v>0</v>
      </c>
      <c r="J3" s="2">
        <v>0</v>
      </c>
      <c r="K3" s="6">
        <f>F$2/(1+F$5*EXP(-F$6*J3))</f>
        <v>1.2</v>
      </c>
      <c r="L3" s="5">
        <v>1.5</v>
      </c>
      <c r="M3" s="3">
        <f>F$8/(1+F$11*EXP(-F$12*J3))</f>
        <v>0.7</v>
      </c>
      <c r="N3" s="3">
        <v>0.9</v>
      </c>
      <c r="O3" s="6">
        <f>F$14/(1+F$17*EXP(-F$18*J3))</f>
        <v>0.35</v>
      </c>
      <c r="P3">
        <v>0.45</v>
      </c>
    </row>
    <row r="4" spans="2:16" x14ac:dyDescent="0.3">
      <c r="B4" t="s">
        <v>7</v>
      </c>
      <c r="F4">
        <f>F3/F2</f>
        <v>0.6</v>
      </c>
      <c r="I4">
        <v>0.5</v>
      </c>
      <c r="J4" s="2">
        <v>1.5257993640122975</v>
      </c>
      <c r="K4" s="6">
        <f t="shared" ref="K4:K44" si="0">F$2/(1+F$5*EXP(-F$6*J4))</f>
        <v>1.2001464722680626</v>
      </c>
      <c r="L4" s="5">
        <v>1.5</v>
      </c>
      <c r="M4" s="3">
        <f t="shared" ref="M4:M44" si="1">F$8/(1+F$11*EXP(-F$12*J4))</f>
        <v>0.70073936043929963</v>
      </c>
      <c r="N4" s="3">
        <v>0.9</v>
      </c>
      <c r="O4" s="6">
        <f t="shared" ref="O4:O44" si="2">F$14/(1+F$17*EXP(-F$18*J4))</f>
        <v>0.36067728143498434</v>
      </c>
      <c r="P4">
        <v>0.45</v>
      </c>
    </row>
    <row r="5" spans="2:16" x14ac:dyDescent="0.3">
      <c r="B5" t="s">
        <v>8</v>
      </c>
      <c r="F5">
        <f>1/F4-1</f>
        <v>0.66666666666666674</v>
      </c>
      <c r="I5">
        <v>1</v>
      </c>
      <c r="J5" s="2">
        <v>3.4039055180811069</v>
      </c>
      <c r="K5" s="6">
        <f t="shared" si="0"/>
        <v>1.2003267526724115</v>
      </c>
      <c r="L5" s="5">
        <v>1.5</v>
      </c>
      <c r="M5" s="3">
        <f t="shared" si="1"/>
        <v>0.70164925751904428</v>
      </c>
      <c r="N5" s="3">
        <v>0.9</v>
      </c>
      <c r="O5" s="6">
        <f t="shared" si="2"/>
        <v>0.37379059644720697</v>
      </c>
      <c r="P5">
        <v>0.45</v>
      </c>
    </row>
    <row r="6" spans="2:16" x14ac:dyDescent="0.3">
      <c r="B6" t="s">
        <v>9</v>
      </c>
      <c r="F6" s="1">
        <v>2.0000000000000001E-4</v>
      </c>
      <c r="I6">
        <v>1.5</v>
      </c>
      <c r="J6" s="2">
        <v>5.7708960361942712</v>
      </c>
      <c r="K6" s="6">
        <f t="shared" si="0"/>
        <v>1.2005539420231446</v>
      </c>
      <c r="L6" s="5">
        <v>1.5</v>
      </c>
      <c r="M6" s="3">
        <f t="shared" si="1"/>
        <v>0.70279571674910446</v>
      </c>
      <c r="N6" s="3">
        <v>0.9</v>
      </c>
      <c r="O6" s="6">
        <f t="shared" si="2"/>
        <v>0.3902178460347972</v>
      </c>
      <c r="P6">
        <v>0.45</v>
      </c>
    </row>
    <row r="7" spans="2:16" x14ac:dyDescent="0.3">
      <c r="I7">
        <v>2</v>
      </c>
      <c r="J7" s="2">
        <v>8.8309975056822179</v>
      </c>
      <c r="K7" s="6">
        <f t="shared" si="0"/>
        <v>1.2008476258325687</v>
      </c>
      <c r="L7" s="5">
        <v>1.5</v>
      </c>
      <c r="M7" s="3">
        <f t="shared" si="1"/>
        <v>0.70427739545672952</v>
      </c>
      <c r="N7" s="3">
        <v>0.9</v>
      </c>
      <c r="O7" s="6">
        <f t="shared" si="2"/>
        <v>0.41118211762173995</v>
      </c>
      <c r="P7">
        <v>0.45</v>
      </c>
    </row>
    <row r="8" spans="2:16" x14ac:dyDescent="0.3">
      <c r="B8" t="s">
        <v>0</v>
      </c>
      <c r="F8" s="1">
        <v>1.3</v>
      </c>
      <c r="I8">
        <v>2.5</v>
      </c>
      <c r="J8" s="2">
        <v>12.895011654207121</v>
      </c>
      <c r="K8" s="6">
        <f t="shared" si="0"/>
        <v>1.2012376012551851</v>
      </c>
      <c r="L8" s="5">
        <v>1.5</v>
      </c>
      <c r="M8" s="3">
        <f t="shared" si="1"/>
        <v>0.70624428096202863</v>
      </c>
      <c r="N8" s="3">
        <v>0.9</v>
      </c>
      <c r="O8" s="6">
        <f t="shared" si="2"/>
        <v>0.43831567616681144</v>
      </c>
      <c r="P8">
        <v>0.45</v>
      </c>
    </row>
    <row r="9" spans="2:16" x14ac:dyDescent="0.3">
      <c r="B9" t="s">
        <v>6</v>
      </c>
      <c r="F9" s="1">
        <v>0.7</v>
      </c>
      <c r="I9">
        <v>3</v>
      </c>
      <c r="J9" s="2">
        <v>18.44279610657599</v>
      </c>
      <c r="K9" s="6">
        <f t="shared" si="0"/>
        <v>1.2017698535986099</v>
      </c>
      <c r="L9" s="5">
        <v>1.5</v>
      </c>
      <c r="M9" s="3">
        <f t="shared" si="1"/>
        <v>0.70892759434576902</v>
      </c>
      <c r="N9" s="3">
        <v>0.9</v>
      </c>
      <c r="O9" s="6">
        <f t="shared" si="2"/>
        <v>0.47354670795167747</v>
      </c>
      <c r="P9">
        <v>0.45</v>
      </c>
    </row>
    <row r="10" spans="2:16" x14ac:dyDescent="0.3">
      <c r="B10" t="s">
        <v>7</v>
      </c>
      <c r="F10">
        <f>F9/F8</f>
        <v>0.53846153846153844</v>
      </c>
      <c r="I10">
        <v>3.5</v>
      </c>
      <c r="J10" s="2">
        <v>26.222050480442299</v>
      </c>
      <c r="K10" s="6">
        <f t="shared" si="0"/>
        <v>1.2025159915903367</v>
      </c>
      <c r="L10" s="5">
        <v>1.5</v>
      </c>
      <c r="M10" s="3">
        <f t="shared" si="1"/>
        <v>0.71268678079110181</v>
      </c>
      <c r="N10" s="3">
        <v>0.9</v>
      </c>
      <c r="O10" s="6">
        <f t="shared" si="2"/>
        <v>0.51839211088264336</v>
      </c>
      <c r="P10">
        <v>0.45</v>
      </c>
    </row>
    <row r="11" spans="2:16" x14ac:dyDescent="0.3">
      <c r="B11" t="s">
        <v>8</v>
      </c>
      <c r="F11">
        <f>1/F10-1</f>
        <v>0.85714285714285721</v>
      </c>
      <c r="I11">
        <v>4</v>
      </c>
      <c r="J11" s="2">
        <v>37.399521425580183</v>
      </c>
      <c r="K11" s="6">
        <f t="shared" si="0"/>
        <v>1.2035876537990415</v>
      </c>
      <c r="L11" s="5">
        <v>1.5</v>
      </c>
      <c r="M11" s="3">
        <f t="shared" si="1"/>
        <v>0.71808062993162147</v>
      </c>
      <c r="N11" s="3">
        <v>0.9</v>
      </c>
      <c r="O11" s="6">
        <f t="shared" si="2"/>
        <v>0.57188198899770681</v>
      </c>
      <c r="P11">
        <v>0.45</v>
      </c>
    </row>
    <row r="12" spans="2:16" x14ac:dyDescent="0.3">
      <c r="B12" t="s">
        <v>9</v>
      </c>
      <c r="F12" s="1">
        <v>1.5E-3</v>
      </c>
      <c r="I12">
        <v>4.5</v>
      </c>
      <c r="J12" s="2">
        <v>53.779704605745891</v>
      </c>
      <c r="K12" s="6">
        <f t="shared" si="0"/>
        <v>1.2051572548090952</v>
      </c>
      <c r="L12" s="5">
        <v>1.5</v>
      </c>
      <c r="M12" s="3">
        <f t="shared" si="1"/>
        <v>0.72596782174007313</v>
      </c>
      <c r="N12" s="3">
        <v>0.9</v>
      </c>
      <c r="O12" s="6">
        <f t="shared" si="2"/>
        <v>0.62704582921215513</v>
      </c>
      <c r="P12">
        <v>0.45</v>
      </c>
    </row>
    <row r="13" spans="2:16" x14ac:dyDescent="0.3">
      <c r="I13">
        <v>5</v>
      </c>
      <c r="J13" s="2">
        <v>78.093818244690254</v>
      </c>
      <c r="K13" s="6">
        <f t="shared" si="0"/>
        <v>1.2074851634876675</v>
      </c>
      <c r="L13" s="5">
        <v>1.5</v>
      </c>
      <c r="M13" s="3">
        <f t="shared" si="1"/>
        <v>0.73763289084896821</v>
      </c>
      <c r="N13" s="3">
        <v>0.9</v>
      </c>
      <c r="O13" s="6">
        <f t="shared" si="2"/>
        <v>0.67050337057950149</v>
      </c>
      <c r="P13">
        <v>0.45</v>
      </c>
    </row>
    <row r="14" spans="2:16" x14ac:dyDescent="0.3">
      <c r="B14" t="s">
        <v>0</v>
      </c>
      <c r="F14" s="1">
        <v>0.7</v>
      </c>
      <c r="I14">
        <v>5.5</v>
      </c>
      <c r="J14" s="2">
        <v>114.33153647125913</v>
      </c>
      <c r="K14" s="6">
        <f t="shared" si="0"/>
        <v>1.2109503110570272</v>
      </c>
      <c r="L14" s="5">
        <v>1.5</v>
      </c>
      <c r="M14" s="3">
        <f t="shared" si="1"/>
        <v>0.75491011595671531</v>
      </c>
      <c r="N14" s="3">
        <v>0.9</v>
      </c>
      <c r="O14" s="6">
        <f t="shared" si="2"/>
        <v>0.69284688751627954</v>
      </c>
      <c r="P14">
        <v>0.45</v>
      </c>
    </row>
    <row r="15" spans="2:16" x14ac:dyDescent="0.3">
      <c r="B15" t="s">
        <v>6</v>
      </c>
      <c r="F15" s="1">
        <v>0.35</v>
      </c>
      <c r="I15">
        <v>6</v>
      </c>
      <c r="J15" s="2">
        <v>168.04338832708345</v>
      </c>
      <c r="K15" s="6">
        <f t="shared" si="0"/>
        <v>1.2160766206419642</v>
      </c>
      <c r="L15" s="5">
        <v>1.5</v>
      </c>
      <c r="M15" s="3">
        <f t="shared" si="1"/>
        <v>0.78023418652312582</v>
      </c>
      <c r="N15" s="3">
        <v>0.9</v>
      </c>
      <c r="O15" s="34">
        <f t="shared" si="2"/>
        <v>0.69915790203145722</v>
      </c>
      <c r="P15" s="18">
        <v>0.45</v>
      </c>
    </row>
    <row r="16" spans="2:16" x14ac:dyDescent="0.3">
      <c r="B16" t="s">
        <v>7</v>
      </c>
      <c r="F16">
        <f>F15/F14</f>
        <v>0.5</v>
      </c>
      <c r="I16">
        <v>6.5</v>
      </c>
      <c r="J16" s="2">
        <v>246.50854104885147</v>
      </c>
      <c r="K16" s="6">
        <f t="shared" si="0"/>
        <v>1.2235439753666559</v>
      </c>
      <c r="L16" s="5">
        <v>1.5</v>
      </c>
      <c r="M16" s="3">
        <f t="shared" si="1"/>
        <v>0.81648113976307224</v>
      </c>
      <c r="N16" s="3">
        <v>0.9</v>
      </c>
      <c r="O16" s="6">
        <f t="shared" si="2"/>
        <v>0.69996345874965382</v>
      </c>
      <c r="P16">
        <v>0.45</v>
      </c>
    </row>
    <row r="17" spans="2:16" x14ac:dyDescent="0.3">
      <c r="B17" t="s">
        <v>8</v>
      </c>
      <c r="F17">
        <f>1/F16-1</f>
        <v>1</v>
      </c>
      <c r="I17">
        <v>7</v>
      </c>
      <c r="J17" s="2">
        <v>358.68073338704789</v>
      </c>
      <c r="K17" s="6">
        <f t="shared" si="0"/>
        <v>1.2341735488211589</v>
      </c>
      <c r="L17" s="5">
        <v>1.5</v>
      </c>
      <c r="M17" s="3">
        <f t="shared" si="1"/>
        <v>0.8663848384624977</v>
      </c>
      <c r="N17" s="3">
        <v>0.9</v>
      </c>
      <c r="O17" s="6">
        <f t="shared" si="2"/>
        <v>0.69999958868433132</v>
      </c>
      <c r="P17">
        <v>0.45</v>
      </c>
    </row>
    <row r="18" spans="2:16" x14ac:dyDescent="0.3">
      <c r="B18" t="s">
        <v>9</v>
      </c>
      <c r="F18" s="1">
        <v>0.04</v>
      </c>
      <c r="I18">
        <v>7.5</v>
      </c>
      <c r="J18" s="2">
        <v>514.90924662274881</v>
      </c>
      <c r="K18" s="6">
        <f t="shared" si="0"/>
        <v>1.2488846690571396</v>
      </c>
      <c r="L18" s="5">
        <v>1.5</v>
      </c>
      <c r="M18" s="36">
        <f t="shared" si="1"/>
        <v>0.9312779170527814</v>
      </c>
      <c r="N18" s="36">
        <v>0.9</v>
      </c>
      <c r="O18" s="6">
        <f t="shared" si="2"/>
        <v>0.69999999920529066</v>
      </c>
      <c r="P18">
        <v>0.45</v>
      </c>
    </row>
    <row r="19" spans="2:16" x14ac:dyDescent="0.3">
      <c r="I19">
        <v>8</v>
      </c>
      <c r="J19" s="2">
        <v>726.53904467329323</v>
      </c>
      <c r="K19" s="6">
        <f t="shared" si="0"/>
        <v>1.2686297901478318</v>
      </c>
      <c r="L19" s="5">
        <v>1.5</v>
      </c>
      <c r="M19" s="3">
        <f t="shared" si="1"/>
        <v>1.0091281544662325</v>
      </c>
      <c r="N19" s="3">
        <v>0.9</v>
      </c>
      <c r="O19" s="6">
        <f t="shared" si="2"/>
        <v>0.69999999999983253</v>
      </c>
      <c r="P19">
        <v>0.45</v>
      </c>
    </row>
    <row r="20" spans="2:16" x14ac:dyDescent="0.3">
      <c r="I20">
        <v>8.5</v>
      </c>
      <c r="J20" s="2">
        <v>1005.5529631984703</v>
      </c>
      <c r="K20" s="6">
        <f t="shared" si="0"/>
        <v>1.2943185559528754</v>
      </c>
      <c r="L20" s="5">
        <v>1.5</v>
      </c>
      <c r="M20" s="3">
        <f t="shared" si="1"/>
        <v>1.0927418442311179</v>
      </c>
      <c r="N20" s="3">
        <v>0.9</v>
      </c>
      <c r="O20" s="6">
        <f t="shared" si="2"/>
        <v>0.7</v>
      </c>
      <c r="P20">
        <v>0.45</v>
      </c>
    </row>
    <row r="21" spans="2:16" x14ac:dyDescent="0.3">
      <c r="I21">
        <v>9</v>
      </c>
      <c r="J21" s="2">
        <v>1364.3976221486434</v>
      </c>
      <c r="K21" s="6">
        <f t="shared" si="0"/>
        <v>1.3267382729077177</v>
      </c>
      <c r="L21" s="5">
        <v>1.5</v>
      </c>
      <c r="M21" s="3">
        <f t="shared" si="1"/>
        <v>1.1704115563641841</v>
      </c>
      <c r="N21" s="3">
        <v>0.9</v>
      </c>
      <c r="O21" s="6">
        <f t="shared" si="2"/>
        <v>0.7</v>
      </c>
      <c r="P21">
        <v>0.45</v>
      </c>
    </row>
    <row r="22" spans="2:16" x14ac:dyDescent="0.3">
      <c r="I22">
        <v>9.5</v>
      </c>
      <c r="J22" s="2">
        <v>1816.0658867247498</v>
      </c>
      <c r="K22" s="34">
        <f t="shared" si="0"/>
        <v>1.3664698220215097</v>
      </c>
      <c r="L22" s="35">
        <v>1.5</v>
      </c>
      <c r="M22" s="3">
        <f t="shared" si="1"/>
        <v>1.2307889091354312</v>
      </c>
      <c r="N22" s="3">
        <v>0.9</v>
      </c>
      <c r="O22" s="6">
        <f t="shared" si="2"/>
        <v>0.7</v>
      </c>
      <c r="P22">
        <v>0.45</v>
      </c>
    </row>
    <row r="23" spans="2:16" x14ac:dyDescent="0.3">
      <c r="I23">
        <v>10</v>
      </c>
      <c r="J23" s="2">
        <v>2374.4465002022807</v>
      </c>
      <c r="K23" s="6">
        <f t="shared" si="0"/>
        <v>1.413791315571453</v>
      </c>
      <c r="L23" s="5">
        <v>1.5</v>
      </c>
      <c r="M23" s="3">
        <f t="shared" si="1"/>
        <v>1.2691154816061527</v>
      </c>
      <c r="N23" s="3">
        <v>0.9</v>
      </c>
      <c r="O23" s="6">
        <f t="shared" si="2"/>
        <v>0.7</v>
      </c>
      <c r="P23">
        <v>0.45</v>
      </c>
    </row>
    <row r="24" spans="2:16" x14ac:dyDescent="0.3">
      <c r="I24">
        <v>10.5</v>
      </c>
      <c r="J24" s="2">
        <v>3054.926772170425</v>
      </c>
      <c r="K24" s="6">
        <f t="shared" si="0"/>
        <v>1.4685612323620336</v>
      </c>
      <c r="L24" s="5">
        <v>1.5</v>
      </c>
      <c r="M24" s="3">
        <f t="shared" si="1"/>
        <v>1.2886994883642375</v>
      </c>
      <c r="N24" s="3">
        <v>0.9</v>
      </c>
      <c r="O24" s="6">
        <f t="shared" si="2"/>
        <v>0.7</v>
      </c>
      <c r="P24">
        <v>0.45</v>
      </c>
    </row>
    <row r="25" spans="2:16" x14ac:dyDescent="0.3">
      <c r="I25">
        <v>11</v>
      </c>
      <c r="J25" s="2">
        <v>3875.2476471968544</v>
      </c>
      <c r="K25" s="6">
        <f t="shared" si="0"/>
        <v>1.5300806486939795</v>
      </c>
      <c r="L25" s="5">
        <v>1.5</v>
      </c>
      <c r="M25" s="3">
        <f t="shared" si="1"/>
        <v>1.2966780936833935</v>
      </c>
      <c r="N25" s="3">
        <v>0.9</v>
      </c>
      <c r="O25" s="6">
        <f t="shared" si="2"/>
        <v>0.7</v>
      </c>
      <c r="P25">
        <v>0.45</v>
      </c>
    </row>
    <row r="26" spans="2:16" x14ac:dyDescent="0.3">
      <c r="I26">
        <v>11.5</v>
      </c>
      <c r="J26" s="2">
        <v>4856.6508271634157</v>
      </c>
      <c r="K26" s="6">
        <f t="shared" si="0"/>
        <v>1.596951627870417</v>
      </c>
      <c r="L26" s="5">
        <v>1.5</v>
      </c>
      <c r="M26" s="3">
        <f t="shared" si="1"/>
        <v>1.2992363112763423</v>
      </c>
      <c r="N26" s="3">
        <v>0.9</v>
      </c>
      <c r="O26" s="6">
        <f t="shared" si="2"/>
        <v>0.7</v>
      </c>
      <c r="P26">
        <v>0.45</v>
      </c>
    </row>
    <row r="27" spans="2:16" x14ac:dyDescent="0.3">
      <c r="I27">
        <v>12</v>
      </c>
      <c r="J27" s="2">
        <v>6025.4180046688252</v>
      </c>
      <c r="K27" s="6">
        <f t="shared" si="0"/>
        <v>1.6669751070433967</v>
      </c>
      <c r="L27" s="5">
        <v>1.5</v>
      </c>
      <c r="M27" s="3">
        <f t="shared" si="1"/>
        <v>1.2998676439925723</v>
      </c>
      <c r="N27" s="3">
        <v>0.9</v>
      </c>
      <c r="O27" s="6">
        <f t="shared" si="2"/>
        <v>0.7</v>
      </c>
      <c r="P27">
        <v>0.45</v>
      </c>
    </row>
    <row r="28" spans="2:16" x14ac:dyDescent="0.3">
      <c r="I28">
        <v>12.5</v>
      </c>
      <c r="J28" s="2">
        <v>7414.986967337516</v>
      </c>
      <c r="K28" s="6">
        <f t="shared" si="0"/>
        <v>1.7371602531289634</v>
      </c>
      <c r="L28" s="5">
        <v>1.5</v>
      </c>
      <c r="M28" s="3">
        <f t="shared" si="1"/>
        <v>1.2999835350969724</v>
      </c>
      <c r="N28" s="3">
        <v>0.9</v>
      </c>
      <c r="O28" s="6">
        <f t="shared" si="2"/>
        <v>0.7</v>
      </c>
      <c r="P28">
        <v>0.45</v>
      </c>
    </row>
    <row r="29" spans="2:16" x14ac:dyDescent="0.3">
      <c r="I29">
        <v>13</v>
      </c>
      <c r="J29" s="2">
        <v>9068.9559919155054</v>
      </c>
      <c r="K29" s="6">
        <f t="shared" si="0"/>
        <v>1.8039309103440118</v>
      </c>
      <c r="L29" s="5">
        <v>1.5</v>
      </c>
      <c r="M29" s="3">
        <f t="shared" si="1"/>
        <v>1.2999986224740572</v>
      </c>
      <c r="N29" s="3">
        <v>0.9</v>
      </c>
      <c r="O29" s="6">
        <f t="shared" si="2"/>
        <v>0.7</v>
      </c>
      <c r="P29">
        <v>0.45</v>
      </c>
    </row>
    <row r="30" spans="2:16" x14ac:dyDescent="0.3">
      <c r="I30">
        <v>13.5</v>
      </c>
      <c r="J30" s="2">
        <v>11045.491695684666</v>
      </c>
      <c r="K30" s="6">
        <f t="shared" si="0"/>
        <v>1.8635859948025992</v>
      </c>
      <c r="L30" s="5">
        <v>1.5</v>
      </c>
      <c r="M30" s="3">
        <f t="shared" si="1"/>
        <v>1.2999999289600905</v>
      </c>
      <c r="N30" s="3">
        <v>0.9</v>
      </c>
      <c r="O30" s="6">
        <f t="shared" si="2"/>
        <v>0.7</v>
      </c>
      <c r="P30">
        <v>0.45</v>
      </c>
    </row>
    <row r="31" spans="2:16" x14ac:dyDescent="0.3">
      <c r="I31">
        <v>14</v>
      </c>
      <c r="J31" s="2">
        <v>13423.99940258326</v>
      </c>
      <c r="K31" s="6">
        <f t="shared" si="0"/>
        <v>1.9129787890501895</v>
      </c>
      <c r="L31" s="5">
        <v>1.5</v>
      </c>
      <c r="M31" s="3">
        <f t="shared" si="1"/>
        <v>1.2999999979953283</v>
      </c>
      <c r="N31" s="3">
        <v>0.9</v>
      </c>
      <c r="O31" s="6">
        <f t="shared" si="2"/>
        <v>0.7</v>
      </c>
      <c r="P31">
        <v>0.45</v>
      </c>
    </row>
    <row r="32" spans="2:16" x14ac:dyDescent="0.3">
      <c r="I32">
        <v>14.5</v>
      </c>
      <c r="J32" s="2">
        <v>16315.509509526357</v>
      </c>
      <c r="K32" s="6">
        <f t="shared" si="0"/>
        <v>1.9502434322093714</v>
      </c>
      <c r="L32" s="5">
        <v>1.5</v>
      </c>
      <c r="M32" s="3">
        <f t="shared" si="1"/>
        <v>1.2999999999737946</v>
      </c>
      <c r="N32" s="3">
        <v>0.9</v>
      </c>
      <c r="O32" s="6">
        <f t="shared" si="2"/>
        <v>0.7</v>
      </c>
      <c r="P32">
        <v>0.45</v>
      </c>
    </row>
    <row r="33" spans="9:16" x14ac:dyDescent="0.3">
      <c r="I33">
        <v>15</v>
      </c>
      <c r="J33" s="2">
        <v>19879.261296020242</v>
      </c>
      <c r="K33" s="6">
        <f t="shared" si="0"/>
        <v>1.9752913394242029</v>
      </c>
      <c r="L33" s="5">
        <v>1.5</v>
      </c>
      <c r="M33" s="3">
        <f t="shared" si="1"/>
        <v>1.299999999999875</v>
      </c>
      <c r="N33" s="3">
        <v>0.9</v>
      </c>
      <c r="O33" s="6">
        <f t="shared" si="2"/>
        <v>0.7</v>
      </c>
      <c r="P33">
        <v>0.45</v>
      </c>
    </row>
    <row r="34" spans="9:16" x14ac:dyDescent="0.3">
      <c r="I34">
        <v>15.5</v>
      </c>
      <c r="J34" s="2">
        <v>24349.675165532328</v>
      </c>
      <c r="K34" s="6">
        <f t="shared" si="0"/>
        <v>1.9898202601995665</v>
      </c>
      <c r="L34" s="5">
        <v>1.5</v>
      </c>
      <c r="M34" s="3">
        <f t="shared" si="1"/>
        <v>1.2999999999999998</v>
      </c>
      <c r="N34" s="3">
        <v>0.9</v>
      </c>
      <c r="O34" s="6">
        <f t="shared" si="2"/>
        <v>0.7</v>
      </c>
      <c r="P34">
        <v>0.45</v>
      </c>
    </row>
    <row r="35" spans="9:16" x14ac:dyDescent="0.3">
      <c r="I35">
        <v>16</v>
      </c>
      <c r="J35" s="2">
        <v>30080.360235680513</v>
      </c>
      <c r="K35" s="6">
        <f t="shared" si="0"/>
        <v>1.9967529708506588</v>
      </c>
      <c r="L35" s="5">
        <v>1.5</v>
      </c>
      <c r="M35" s="3">
        <f t="shared" si="1"/>
        <v>1.3</v>
      </c>
      <c r="N35" s="3">
        <v>0.9</v>
      </c>
      <c r="O35" s="6">
        <f t="shared" si="2"/>
        <v>0.7</v>
      </c>
      <c r="P35">
        <v>0.45</v>
      </c>
    </row>
    <row r="36" spans="9:16" x14ac:dyDescent="0.3">
      <c r="I36">
        <v>16.5</v>
      </c>
      <c r="J36" s="2">
        <v>37613.498106996965</v>
      </c>
      <c r="K36" s="6">
        <f t="shared" si="0"/>
        <v>1.9992793651017049</v>
      </c>
      <c r="L36" s="5">
        <v>1.5</v>
      </c>
      <c r="M36" s="3">
        <f t="shared" si="1"/>
        <v>1.3</v>
      </c>
      <c r="N36" s="3">
        <v>0.9</v>
      </c>
      <c r="O36" s="6">
        <f t="shared" si="2"/>
        <v>0.7</v>
      </c>
      <c r="P36">
        <v>0.45</v>
      </c>
    </row>
    <row r="37" spans="9:16" x14ac:dyDescent="0.3">
      <c r="I37">
        <v>17</v>
      </c>
      <c r="J37" s="2">
        <v>47775.113778150422</v>
      </c>
      <c r="K37" s="6">
        <f t="shared" si="0"/>
        <v>1.9999055450835357</v>
      </c>
      <c r="L37" s="5">
        <v>1.5</v>
      </c>
      <c r="M37" s="3">
        <f t="shared" si="1"/>
        <v>1.3</v>
      </c>
      <c r="N37" s="3">
        <v>0.9</v>
      </c>
      <c r="O37" s="6">
        <f t="shared" si="2"/>
        <v>0.7</v>
      </c>
      <c r="P37">
        <v>0.45</v>
      </c>
    </row>
    <row r="38" spans="9:16" x14ac:dyDescent="0.3">
      <c r="I38">
        <v>17.5</v>
      </c>
      <c r="J38" s="2">
        <v>61747.418316822099</v>
      </c>
      <c r="K38" s="6">
        <f t="shared" si="0"/>
        <v>1.9999942240307429</v>
      </c>
      <c r="L38" s="5">
        <v>1.5</v>
      </c>
      <c r="M38" s="3">
        <f t="shared" si="1"/>
        <v>1.3</v>
      </c>
      <c r="N38" s="3">
        <v>0.9</v>
      </c>
      <c r="O38" s="6">
        <f t="shared" si="2"/>
        <v>0.7</v>
      </c>
      <c r="P38">
        <v>0.45</v>
      </c>
    </row>
    <row r="39" spans="9:16" x14ac:dyDescent="0.3">
      <c r="I39">
        <v>18</v>
      </c>
      <c r="J39" s="2">
        <v>80920.361087887068</v>
      </c>
      <c r="K39" s="6">
        <f t="shared" si="0"/>
        <v>1.9999998751796342</v>
      </c>
      <c r="L39" s="5">
        <v>1.5</v>
      </c>
      <c r="M39" s="3">
        <f t="shared" si="1"/>
        <v>1.3</v>
      </c>
      <c r="N39" s="3">
        <v>0.9</v>
      </c>
      <c r="O39" s="6">
        <f t="shared" si="2"/>
        <v>0.7</v>
      </c>
      <c r="P39">
        <v>0.45</v>
      </c>
    </row>
    <row r="40" spans="9:16" x14ac:dyDescent="0.3">
      <c r="I40">
        <v>18.5</v>
      </c>
      <c r="J40" s="2">
        <v>106205.31659406768</v>
      </c>
      <c r="K40" s="6">
        <f t="shared" si="0"/>
        <v>1.9999999992055582</v>
      </c>
      <c r="L40" s="5">
        <v>1.5</v>
      </c>
      <c r="M40" s="3">
        <f t="shared" si="1"/>
        <v>1.3</v>
      </c>
      <c r="N40" s="3">
        <v>0.9</v>
      </c>
      <c r="O40" s="6">
        <f t="shared" si="2"/>
        <v>0.7</v>
      </c>
      <c r="P40">
        <v>0.45</v>
      </c>
    </row>
    <row r="41" spans="9:16" x14ac:dyDescent="0.3">
      <c r="I41">
        <v>19</v>
      </c>
      <c r="J41" s="2">
        <v>137147.29668716417</v>
      </c>
      <c r="K41" s="6">
        <f t="shared" si="0"/>
        <v>1.9999999999983689</v>
      </c>
      <c r="L41" s="5">
        <v>1.5</v>
      </c>
      <c r="M41" s="3">
        <f t="shared" si="1"/>
        <v>1.3</v>
      </c>
      <c r="N41" s="3">
        <v>0.9</v>
      </c>
      <c r="O41" s="6">
        <f t="shared" si="2"/>
        <v>0.7</v>
      </c>
      <c r="P41">
        <v>0.45</v>
      </c>
    </row>
    <row r="42" spans="9:16" x14ac:dyDescent="0.3">
      <c r="I42">
        <v>19.5</v>
      </c>
      <c r="J42" s="2">
        <v>172154.16199206433</v>
      </c>
      <c r="K42" s="6">
        <f t="shared" si="0"/>
        <v>1.9999999999999987</v>
      </c>
      <c r="L42" s="5">
        <v>1.5</v>
      </c>
      <c r="M42" s="3">
        <f t="shared" si="1"/>
        <v>1.3</v>
      </c>
      <c r="N42" s="3">
        <v>0.9</v>
      </c>
      <c r="O42" s="6">
        <f t="shared" si="2"/>
        <v>0.7</v>
      </c>
      <c r="P42">
        <v>0.45</v>
      </c>
    </row>
    <row r="43" spans="9:16" x14ac:dyDescent="0.3">
      <c r="I43">
        <v>20</v>
      </c>
      <c r="J43" s="2">
        <v>209638.23335209902</v>
      </c>
      <c r="K43" s="6">
        <f t="shared" si="0"/>
        <v>2</v>
      </c>
      <c r="L43" s="5">
        <v>1.5</v>
      </c>
      <c r="M43" s="3">
        <f t="shared" si="1"/>
        <v>1.3</v>
      </c>
      <c r="N43" s="3">
        <v>0.9</v>
      </c>
      <c r="O43" s="6">
        <f t="shared" si="2"/>
        <v>0.7</v>
      </c>
      <c r="P43">
        <v>0.45</v>
      </c>
    </row>
    <row r="44" spans="9:16" x14ac:dyDescent="0.3">
      <c r="I44">
        <v>20.5</v>
      </c>
      <c r="J44" s="2">
        <v>248567.97514645263</v>
      </c>
      <c r="K44" s="6">
        <f t="shared" si="0"/>
        <v>2</v>
      </c>
      <c r="L44" s="5">
        <v>1.5</v>
      </c>
      <c r="M44" s="3">
        <f t="shared" si="1"/>
        <v>1.3</v>
      </c>
      <c r="N44" s="3">
        <v>0.9</v>
      </c>
      <c r="O44" s="6">
        <f t="shared" si="2"/>
        <v>0.7</v>
      </c>
      <c r="P44">
        <v>0.45</v>
      </c>
    </row>
    <row r="45" spans="9:16" x14ac:dyDescent="0.3">
      <c r="J45" s="4"/>
    </row>
    <row r="46" spans="9:16" x14ac:dyDescent="0.3">
      <c r="J46" s="4"/>
    </row>
    <row r="47" spans="9:16" x14ac:dyDescent="0.3">
      <c r="J47" s="4"/>
    </row>
    <row r="48" spans="9:16" x14ac:dyDescent="0.3">
      <c r="J48" s="4"/>
    </row>
    <row r="49" spans="10:10" x14ac:dyDescent="0.3">
      <c r="J49" s="4"/>
    </row>
    <row r="50" spans="10:10" x14ac:dyDescent="0.3">
      <c r="J50" s="4"/>
    </row>
    <row r="51" spans="10:10" x14ac:dyDescent="0.3">
      <c r="J51" s="4"/>
    </row>
    <row r="52" spans="10:10" x14ac:dyDescent="0.3">
      <c r="J52" s="4"/>
    </row>
    <row r="53" spans="10:10" x14ac:dyDescent="0.3">
      <c r="J53" s="4"/>
    </row>
    <row r="54" spans="10:10" x14ac:dyDescent="0.3">
      <c r="J54" s="4"/>
    </row>
    <row r="55" spans="10:10" x14ac:dyDescent="0.3">
      <c r="J55" s="4"/>
    </row>
    <row r="56" spans="10:10" x14ac:dyDescent="0.3">
      <c r="J56" s="4"/>
    </row>
    <row r="57" spans="10:10" x14ac:dyDescent="0.3">
      <c r="J57" s="4"/>
    </row>
    <row r="58" spans="10:10" x14ac:dyDescent="0.3">
      <c r="J58" s="4"/>
    </row>
    <row r="59" spans="10:10" x14ac:dyDescent="0.3">
      <c r="J59" s="4"/>
    </row>
    <row r="60" spans="10:10" x14ac:dyDescent="0.3">
      <c r="J60" s="4"/>
    </row>
    <row r="61" spans="10:10" x14ac:dyDescent="0.3">
      <c r="J61" s="4"/>
    </row>
    <row r="62" spans="10:10" x14ac:dyDescent="0.3">
      <c r="J62" s="4"/>
    </row>
  </sheetData>
  <pageMargins left="0.7" right="0.7" top="0.75" bottom="0.75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7DB091-B2AA-4A9D-952D-61D3F3991D50}">
  <dimension ref="B2:S44"/>
  <sheetViews>
    <sheetView zoomScale="72" zoomScaleNormal="80" workbookViewId="0">
      <selection activeCell="Q37" sqref="Q37"/>
    </sheetView>
  </sheetViews>
  <sheetFormatPr defaultRowHeight="14.4" x14ac:dyDescent="0.3"/>
  <cols>
    <col min="3" max="3" width="11" customWidth="1"/>
    <col min="11" max="13" width="8.88671875" style="14"/>
  </cols>
  <sheetData>
    <row r="2" spans="2:19" ht="14.4" customHeight="1" x14ac:dyDescent="0.3">
      <c r="B2" t="s">
        <v>27</v>
      </c>
      <c r="F2" s="1">
        <v>1000000</v>
      </c>
      <c r="I2" t="s">
        <v>1</v>
      </c>
      <c r="J2" t="s">
        <v>46</v>
      </c>
      <c r="K2" t="s">
        <v>47</v>
      </c>
      <c r="L2" t="s">
        <v>38</v>
      </c>
      <c r="M2" t="s">
        <v>39</v>
      </c>
      <c r="N2" s="28" t="s">
        <v>44</v>
      </c>
      <c r="O2" t="s">
        <v>45</v>
      </c>
      <c r="P2" t="s">
        <v>48</v>
      </c>
      <c r="Q2" t="s">
        <v>49</v>
      </c>
      <c r="R2" t="s">
        <v>50</v>
      </c>
      <c r="S2" t="s">
        <v>51</v>
      </c>
    </row>
    <row r="3" spans="2:19" x14ac:dyDescent="0.3">
      <c r="B3" t="s">
        <v>28</v>
      </c>
      <c r="F3" s="16">
        <v>0.13500000000000001</v>
      </c>
      <c r="I3">
        <v>0</v>
      </c>
      <c r="J3" s="14">
        <f>'Performance evolution'!N3</f>
        <v>0.9</v>
      </c>
      <c r="K3" s="25">
        <f>'Performance evolution'!M3</f>
        <v>0.7</v>
      </c>
      <c r="L3" s="15">
        <f>F2*F3*F4-M3</f>
        <v>26946</v>
      </c>
      <c r="M3" s="29">
        <f>F2*F3*F4*0.002</f>
        <v>54</v>
      </c>
      <c r="N3" s="31">
        <f>IF($F$6=1,J3^$F$7*LOG(L3)^$F$8,EXP(J3*$F$7+LOG(L3)*$F$8))</f>
        <v>126.59933442473866</v>
      </c>
      <c r="O3" s="31">
        <f>IF($F$6=1,K3^$F$7*LOG(M3)^$F$8,EXP(K3*$F$7+LOG(M3)*$F$8))</f>
        <v>1.9638407955151707</v>
      </c>
      <c r="P3" s="30">
        <f>N3/SUM($N3:$O3)</f>
        <v>0.98472470213845653</v>
      </c>
      <c r="Q3" s="30">
        <f>O3/SUM($N3:$O3)</f>
        <v>1.5275297861543382E-2</v>
      </c>
      <c r="R3" s="4">
        <f>$F$2*$F$3*$F$4*($F$5/2)*P3</f>
        <v>4918.6998871815904</v>
      </c>
      <c r="S3" s="4">
        <f>$F$2*$F$3*$F$4*($F$5/2)*Q3</f>
        <v>76.30011281840919</v>
      </c>
    </row>
    <row r="4" spans="2:19" x14ac:dyDescent="0.3">
      <c r="B4" t="s">
        <v>29</v>
      </c>
      <c r="F4" s="17">
        <f>'Total market'!D6</f>
        <v>0.2</v>
      </c>
      <c r="I4">
        <v>0.5</v>
      </c>
      <c r="J4" s="14">
        <f>'Performance evolution'!N4</f>
        <v>0.9</v>
      </c>
      <c r="K4" s="25">
        <f>'Performance evolution'!M4</f>
        <v>0.70073936043929963</v>
      </c>
      <c r="L4" s="15">
        <f>L3-($F$2*$F$3*$F$4*($F$5/2))*L3/SUM($L3:$M3)+R3</f>
        <v>26879.689887181587</v>
      </c>
      <c r="M4" s="15">
        <f>M3-($F$2*$F$3*$F$4*($F$5/2))*M3/SUM($L3:$M3)+S3</f>
        <v>120.31011281840918</v>
      </c>
      <c r="N4" s="31">
        <f t="shared" ref="N4:O43" si="0">IF($F$6=1,J4^$F$7*LOG(L4)^$F$8,EXP(J4*$F$7+LOG(L4)*$F$8))</f>
        <v>126.49234992619377</v>
      </c>
      <c r="O4" s="31">
        <f t="shared" si="0"/>
        <v>3.7401605456842026</v>
      </c>
      <c r="P4" s="30">
        <f t="shared" ref="P4:Q43" si="1">N4/SUM($N4:$O4)</f>
        <v>0.97128089958388819</v>
      </c>
      <c r="Q4" s="30">
        <f t="shared" si="1"/>
        <v>2.8719100416111861E-2</v>
      </c>
      <c r="R4" s="4">
        <f t="shared" ref="R4:S43" si="2">$F$2*$F$3*$F$4*($F$5/2)*P4</f>
        <v>4851.5480934215211</v>
      </c>
      <c r="S4" s="4">
        <f t="shared" si="2"/>
        <v>143.45190657847874</v>
      </c>
    </row>
    <row r="5" spans="2:19" x14ac:dyDescent="0.3">
      <c r="B5" t="s">
        <v>40</v>
      </c>
      <c r="F5" s="17">
        <v>0.37</v>
      </c>
      <c r="I5">
        <v>1</v>
      </c>
      <c r="J5" s="14">
        <f>'Performance evolution'!N5</f>
        <v>0.9</v>
      </c>
      <c r="K5" s="25">
        <f>'Performance evolution'!M5</f>
        <v>0.70164925751904428</v>
      </c>
      <c r="L5" s="15">
        <f t="shared" ref="L5:M20" si="3">L4-($F$2*$F$3*$F$4*($F$5/2))*L4/SUM($L4:$M4)+R4</f>
        <v>26758.495351474514</v>
      </c>
      <c r="M5" s="15">
        <f t="shared" si="3"/>
        <v>241.50464852548222</v>
      </c>
      <c r="N5" s="31">
        <f t="shared" si="0"/>
        <v>126.29629918389848</v>
      </c>
      <c r="O5" s="31">
        <f t="shared" si="0"/>
        <v>6.0437552408233319</v>
      </c>
      <c r="P5" s="30">
        <f t="shared" si="1"/>
        <v>0.95433162494079848</v>
      </c>
      <c r="Q5" s="30">
        <f t="shared" si="1"/>
        <v>4.5668375059201481E-2</v>
      </c>
      <c r="R5" s="4">
        <f t="shared" si="2"/>
        <v>4766.886466579288</v>
      </c>
      <c r="S5" s="4">
        <f t="shared" si="2"/>
        <v>228.11353342071141</v>
      </c>
    </row>
    <row r="6" spans="2:19" x14ac:dyDescent="0.3">
      <c r="B6" t="s">
        <v>41</v>
      </c>
      <c r="F6" s="1">
        <v>1</v>
      </c>
      <c r="I6">
        <v>1.5</v>
      </c>
      <c r="J6" s="14">
        <f>'Performance evolution'!N6</f>
        <v>0.9</v>
      </c>
      <c r="K6" s="25">
        <f>'Performance evolution'!M6</f>
        <v>0.70279571674910446</v>
      </c>
      <c r="L6" s="15">
        <f t="shared" si="3"/>
        <v>26575.060178031017</v>
      </c>
      <c r="M6" s="15">
        <f t="shared" si="3"/>
        <v>424.9398219689794</v>
      </c>
      <c r="N6" s="31">
        <f t="shared" si="0"/>
        <v>125.99828590036277</v>
      </c>
      <c r="O6" s="31">
        <f t="shared" si="0"/>
        <v>8.5660382266222577</v>
      </c>
      <c r="P6" s="30">
        <f t="shared" si="1"/>
        <v>0.936342427443557</v>
      </c>
      <c r="Q6" s="30">
        <f t="shared" si="1"/>
        <v>6.3657572556442957E-2</v>
      </c>
      <c r="R6" s="4">
        <f t="shared" si="2"/>
        <v>4677.0304250805675</v>
      </c>
      <c r="S6" s="4">
        <f t="shared" si="2"/>
        <v>317.96957491943255</v>
      </c>
    </row>
    <row r="7" spans="2:19" ht="14.4" customHeight="1" x14ac:dyDescent="0.3">
      <c r="B7" t="s">
        <v>42</v>
      </c>
      <c r="F7" s="1">
        <v>3.5</v>
      </c>
      <c r="I7">
        <v>2</v>
      </c>
      <c r="J7" s="14">
        <f>'Performance evolution'!N7</f>
        <v>0.9</v>
      </c>
      <c r="K7" s="25">
        <f>'Performance evolution'!M7</f>
        <v>0.70427739545672952</v>
      </c>
      <c r="L7" s="15">
        <f t="shared" si="3"/>
        <v>26335.704470175846</v>
      </c>
      <c r="M7" s="15">
        <f t="shared" si="3"/>
        <v>664.29552982415066</v>
      </c>
      <c r="N7" s="31">
        <f t="shared" si="0"/>
        <v>125.607079581101</v>
      </c>
      <c r="O7" s="31">
        <f t="shared" si="0"/>
        <v>11.072540283021299</v>
      </c>
      <c r="P7" s="30">
        <f t="shared" si="1"/>
        <v>0.91898909073621304</v>
      </c>
      <c r="Q7" s="30">
        <f t="shared" si="1"/>
        <v>8.1010909263786901E-2</v>
      </c>
      <c r="R7" s="4">
        <f t="shared" si="2"/>
        <v>4590.3505082273841</v>
      </c>
      <c r="S7" s="4">
        <f t="shared" si="2"/>
        <v>404.64949177261559</v>
      </c>
    </row>
    <row r="8" spans="2:19" ht="14.4" customHeight="1" x14ac:dyDescent="0.3">
      <c r="B8" t="s">
        <v>43</v>
      </c>
      <c r="F8" s="1">
        <v>3.5</v>
      </c>
      <c r="I8">
        <v>2.5</v>
      </c>
      <c r="J8" s="14">
        <f>'Performance evolution'!N8</f>
        <v>0.9</v>
      </c>
      <c r="K8" s="25">
        <f>'Performance evolution'!M8</f>
        <v>0.70624428096202863</v>
      </c>
      <c r="L8" s="15">
        <f t="shared" si="3"/>
        <v>26053.949651420699</v>
      </c>
      <c r="M8" s="15">
        <f t="shared" si="3"/>
        <v>946.05034857929832</v>
      </c>
      <c r="N8" s="31">
        <f t="shared" si="0"/>
        <v>125.14312344692023</v>
      </c>
      <c r="O8" s="31">
        <f t="shared" si="0"/>
        <v>13.459029640036718</v>
      </c>
      <c r="P8" s="30">
        <f t="shared" si="1"/>
        <v>0.90289451252901731</v>
      </c>
      <c r="Q8" s="30">
        <f t="shared" si="1"/>
        <v>9.710548747098266E-2</v>
      </c>
      <c r="R8" s="4">
        <f t="shared" si="2"/>
        <v>4509.9580900824412</v>
      </c>
      <c r="S8" s="4">
        <f t="shared" si="2"/>
        <v>485.04190991755837</v>
      </c>
    </row>
    <row r="9" spans="2:19" x14ac:dyDescent="0.3">
      <c r="B9" s="27"/>
      <c r="I9">
        <v>3</v>
      </c>
      <c r="J9" s="14">
        <f>'Performance evolution'!N9</f>
        <v>0.9</v>
      </c>
      <c r="K9" s="25">
        <f>'Performance evolution'!M9</f>
        <v>0.70892759434576902</v>
      </c>
      <c r="L9" s="15">
        <f t="shared" si="3"/>
        <v>25743.927055990309</v>
      </c>
      <c r="M9" s="15">
        <f t="shared" si="3"/>
        <v>1256.0729440096864</v>
      </c>
      <c r="N9" s="31">
        <f t="shared" si="0"/>
        <v>124.62822678203641</v>
      </c>
      <c r="O9" s="31">
        <f t="shared" si="0"/>
        <v>15.717714291833641</v>
      </c>
      <c r="P9" s="30">
        <f t="shared" si="1"/>
        <v>0.88800734690602312</v>
      </c>
      <c r="Q9" s="30">
        <f t="shared" si="1"/>
        <v>0.11199265309397681</v>
      </c>
      <c r="R9" s="4">
        <f t="shared" si="2"/>
        <v>4435.5966977955859</v>
      </c>
      <c r="S9" s="4">
        <f t="shared" si="2"/>
        <v>559.40330220441422</v>
      </c>
    </row>
    <row r="10" spans="2:19" x14ac:dyDescent="0.3">
      <c r="I10">
        <v>3.5</v>
      </c>
      <c r="J10" s="14">
        <f>'Performance evolution'!N10</f>
        <v>0.9</v>
      </c>
      <c r="K10" s="25">
        <f>'Performance evolution'!M10</f>
        <v>0.71268678079110181</v>
      </c>
      <c r="L10" s="15">
        <f t="shared" si="3"/>
        <v>25416.897248427689</v>
      </c>
      <c r="M10" s="15">
        <f t="shared" si="3"/>
        <v>1583.1027515723085</v>
      </c>
      <c r="N10" s="31">
        <f t="shared" si="0"/>
        <v>124.07999278028619</v>
      </c>
      <c r="O10" s="31">
        <f t="shared" si="0"/>
        <v>17.903468962238293</v>
      </c>
      <c r="P10" s="30">
        <f t="shared" si="1"/>
        <v>0.87390454675133378</v>
      </c>
      <c r="Q10" s="30">
        <f t="shared" si="1"/>
        <v>0.12609545324866628</v>
      </c>
      <c r="R10" s="4">
        <f t="shared" si="2"/>
        <v>4365.1532110229118</v>
      </c>
      <c r="S10" s="4">
        <f t="shared" si="2"/>
        <v>629.84678897708807</v>
      </c>
    </row>
    <row r="11" spans="2:19" x14ac:dyDescent="0.3">
      <c r="I11">
        <v>4</v>
      </c>
      <c r="J11" s="14">
        <f>'Performance evolution'!N11</f>
        <v>0.9</v>
      </c>
      <c r="K11" s="25">
        <f>'Performance evolution'!M11</f>
        <v>0.71808062993162147</v>
      </c>
      <c r="L11" s="15">
        <f t="shared" si="3"/>
        <v>25079.924468491477</v>
      </c>
      <c r="M11" s="15">
        <f t="shared" si="3"/>
        <v>1920.0755315085194</v>
      </c>
      <c r="N11" s="31">
        <f t="shared" si="0"/>
        <v>123.50950163072862</v>
      </c>
      <c r="O11" s="31">
        <f t="shared" si="0"/>
        <v>20.123415906520584</v>
      </c>
      <c r="P11" s="30">
        <f t="shared" si="1"/>
        <v>0.85989690767576421</v>
      </c>
      <c r="Q11" s="30">
        <f t="shared" si="1"/>
        <v>0.1401030923242359</v>
      </c>
      <c r="R11" s="4">
        <f t="shared" si="2"/>
        <v>4295.1850538404424</v>
      </c>
      <c r="S11" s="4">
        <f t="shared" si="2"/>
        <v>699.8149461595583</v>
      </c>
    </row>
    <row r="12" spans="2:19" x14ac:dyDescent="0.3">
      <c r="I12">
        <v>4.5</v>
      </c>
      <c r="J12" s="14">
        <f>'Performance evolution'!N12</f>
        <v>0.9</v>
      </c>
      <c r="K12" s="25">
        <f>'Performance evolution'!M12</f>
        <v>0.72596782174007313</v>
      </c>
      <c r="L12" s="15">
        <f t="shared" si="3"/>
        <v>24735.323495660996</v>
      </c>
      <c r="M12" s="15">
        <f t="shared" si="3"/>
        <v>2264.6765043390014</v>
      </c>
      <c r="N12" s="31">
        <f t="shared" si="0"/>
        <v>122.92009352524677</v>
      </c>
      <c r="O12" s="31">
        <f t="shared" si="0"/>
        <v>22.549526780045962</v>
      </c>
      <c r="P12" s="30">
        <f t="shared" si="1"/>
        <v>0.84498806876156041</v>
      </c>
      <c r="Q12" s="30">
        <f t="shared" si="1"/>
        <v>0.15501193123843968</v>
      </c>
      <c r="R12" s="4">
        <f t="shared" si="2"/>
        <v>4220.7154034639943</v>
      </c>
      <c r="S12" s="4">
        <f t="shared" si="2"/>
        <v>774.28459653600623</v>
      </c>
    </row>
    <row r="13" spans="2:19" x14ac:dyDescent="0.3">
      <c r="I13">
        <v>5</v>
      </c>
      <c r="J13" s="14">
        <f>'Performance evolution'!N13</f>
        <v>0.9</v>
      </c>
      <c r="K13" s="25">
        <f>'Performance evolution'!M13</f>
        <v>0.73763289084896821</v>
      </c>
      <c r="L13" s="15">
        <f t="shared" si="3"/>
        <v>24380.004052427703</v>
      </c>
      <c r="M13" s="15">
        <f t="shared" si="3"/>
        <v>2619.9959475722922</v>
      </c>
      <c r="N13" s="31">
        <f t="shared" si="0"/>
        <v>122.30584301173988</v>
      </c>
      <c r="O13" s="31">
        <f t="shared" si="0"/>
        <v>25.455219451279145</v>
      </c>
      <c r="P13" s="30">
        <f t="shared" si="1"/>
        <v>0.82772714931140978</v>
      </c>
      <c r="Q13" s="30">
        <f t="shared" si="1"/>
        <v>0.17227285068859033</v>
      </c>
      <c r="R13" s="4">
        <f t="shared" si="2"/>
        <v>4134.4971108104919</v>
      </c>
      <c r="S13" s="4">
        <f t="shared" si="2"/>
        <v>860.50288918950866</v>
      </c>
    </row>
    <row r="14" spans="2:19" x14ac:dyDescent="0.3">
      <c r="I14">
        <v>5.5</v>
      </c>
      <c r="J14" s="14">
        <f>'Performance evolution'!N14</f>
        <v>0.9</v>
      </c>
      <c r="K14" s="25">
        <f>'Performance evolution'!M14</f>
        <v>0.75491011595671531</v>
      </c>
      <c r="L14" s="15">
        <f t="shared" si="3"/>
        <v>24004.200413539067</v>
      </c>
      <c r="M14" s="15">
        <f t="shared" si="3"/>
        <v>2995.7995864609265</v>
      </c>
      <c r="N14" s="31">
        <f t="shared" si="0"/>
        <v>121.64880622285308</v>
      </c>
      <c r="O14" s="31">
        <f t="shared" si="0"/>
        <v>29.284428515713667</v>
      </c>
      <c r="P14" s="30">
        <f t="shared" si="1"/>
        <v>0.80597759952314307</v>
      </c>
      <c r="Q14" s="30">
        <f t="shared" si="1"/>
        <v>0.19402240047685704</v>
      </c>
      <c r="R14" s="4">
        <f t="shared" si="2"/>
        <v>4025.8581096180997</v>
      </c>
      <c r="S14" s="4">
        <f t="shared" si="2"/>
        <v>969.14189038190091</v>
      </c>
    </row>
    <row r="15" spans="2:19" x14ac:dyDescent="0.3">
      <c r="I15">
        <v>6</v>
      </c>
      <c r="J15" s="14">
        <f>'Performance evolution'!N15</f>
        <v>0.9</v>
      </c>
      <c r="K15" s="25">
        <f>'Performance evolution'!M15</f>
        <v>0.78023418652312582</v>
      </c>
      <c r="L15" s="15">
        <f t="shared" si="3"/>
        <v>23589.28144665244</v>
      </c>
      <c r="M15" s="15">
        <f t="shared" si="3"/>
        <v>3410.7185533475558</v>
      </c>
      <c r="N15" s="31">
        <f t="shared" si="0"/>
        <v>120.91433340981443</v>
      </c>
      <c r="O15" s="31">
        <f t="shared" si="0"/>
        <v>34.771532863730258</v>
      </c>
      <c r="P15" s="30">
        <f t="shared" si="1"/>
        <v>0.77665581535426187</v>
      </c>
      <c r="Q15" s="30">
        <f t="shared" si="1"/>
        <v>0.2233441846457381</v>
      </c>
      <c r="R15" s="4">
        <f t="shared" si="2"/>
        <v>3879.395797694538</v>
      </c>
      <c r="S15" s="4">
        <f t="shared" si="2"/>
        <v>1115.6042023054617</v>
      </c>
    </row>
    <row r="16" spans="2:19" x14ac:dyDescent="0.3">
      <c r="I16">
        <v>6.5</v>
      </c>
      <c r="J16" s="14">
        <f>'Performance evolution'!N16</f>
        <v>0.9</v>
      </c>
      <c r="K16" s="25">
        <f>'Performance evolution'!M16</f>
        <v>0.81648113976307224</v>
      </c>
      <c r="L16" s="15">
        <f t="shared" si="3"/>
        <v>23104.660176716276</v>
      </c>
      <c r="M16" s="15">
        <f t="shared" si="3"/>
        <v>3895.3398232837199</v>
      </c>
      <c r="N16" s="31">
        <f t="shared" si="0"/>
        <v>120.04407742996776</v>
      </c>
      <c r="O16" s="31">
        <f t="shared" si="0"/>
        <v>43.139291494612998</v>
      </c>
      <c r="P16" s="30">
        <f t="shared" si="1"/>
        <v>0.73563916605649382</v>
      </c>
      <c r="Q16" s="30">
        <f t="shared" si="1"/>
        <v>0.26436083394350618</v>
      </c>
      <c r="R16" s="4">
        <f t="shared" si="2"/>
        <v>3674.5176344521865</v>
      </c>
      <c r="S16" s="4">
        <f t="shared" si="2"/>
        <v>1320.4823655478133</v>
      </c>
    </row>
    <row r="17" spans="9:19" x14ac:dyDescent="0.3">
      <c r="I17">
        <v>7</v>
      </c>
      <c r="J17" s="14">
        <f>'Performance evolution'!N17</f>
        <v>0.9</v>
      </c>
      <c r="K17" s="25">
        <f>'Performance evolution'!M17</f>
        <v>0.8663848384624977</v>
      </c>
      <c r="L17" s="15">
        <f t="shared" si="3"/>
        <v>22504.815678475952</v>
      </c>
      <c r="M17" s="15">
        <f t="shared" si="3"/>
        <v>4495.1843215240451</v>
      </c>
      <c r="N17" s="31">
        <f t="shared" si="0"/>
        <v>118.94771234348431</v>
      </c>
      <c r="O17" s="31">
        <f t="shared" si="0"/>
        <v>56.384110974136007</v>
      </c>
      <c r="P17" s="30">
        <f t="shared" si="1"/>
        <v>0.67841484844428934</v>
      </c>
      <c r="Q17" s="30">
        <f t="shared" si="1"/>
        <v>0.3215851515557106</v>
      </c>
      <c r="R17" s="4">
        <f t="shared" si="2"/>
        <v>3388.6821679792251</v>
      </c>
      <c r="S17" s="4">
        <f t="shared" si="2"/>
        <v>1606.3178320207744</v>
      </c>
    </row>
    <row r="18" spans="9:19" x14ac:dyDescent="0.3">
      <c r="I18">
        <v>7.5</v>
      </c>
      <c r="J18" s="14">
        <f>'Performance evolution'!N18</f>
        <v>0.9</v>
      </c>
      <c r="K18" s="25">
        <f>'Performance evolution'!M18</f>
        <v>0.9312779170527814</v>
      </c>
      <c r="L18" s="15">
        <f t="shared" si="3"/>
        <v>21730.106945937128</v>
      </c>
      <c r="M18" s="15">
        <f t="shared" si="3"/>
        <v>5269.8930540628708</v>
      </c>
      <c r="N18" s="31">
        <f t="shared" si="0"/>
        <v>117.49880301701499</v>
      </c>
      <c r="O18" s="31">
        <f t="shared" si="0"/>
        <v>77.520026645845803</v>
      </c>
      <c r="P18" s="30">
        <f t="shared" si="1"/>
        <v>0.60249978538042348</v>
      </c>
      <c r="Q18" s="30">
        <f t="shared" si="1"/>
        <v>0.39750021461957652</v>
      </c>
      <c r="R18" s="4">
        <f t="shared" si="2"/>
        <v>3009.4864279752151</v>
      </c>
      <c r="S18" s="4">
        <f t="shared" si="2"/>
        <v>1985.5135720247847</v>
      </c>
    </row>
    <row r="19" spans="9:19" x14ac:dyDescent="0.3">
      <c r="I19">
        <v>8</v>
      </c>
      <c r="J19" s="14">
        <f>'Performance evolution'!N19</f>
        <v>0.9</v>
      </c>
      <c r="K19" s="25">
        <f>'Performance evolution'!M19</f>
        <v>1.0091281544662325</v>
      </c>
      <c r="L19" s="15">
        <f t="shared" si="3"/>
        <v>20719.523588913973</v>
      </c>
      <c r="M19" s="15">
        <f t="shared" si="3"/>
        <v>6280.4764110860242</v>
      </c>
      <c r="N19" s="31">
        <f t="shared" si="0"/>
        <v>115.54936172586723</v>
      </c>
      <c r="O19" s="31">
        <f t="shared" si="0"/>
        <v>110.21774619260673</v>
      </c>
      <c r="P19" s="30">
        <f t="shared" si="1"/>
        <v>0.51180777745353812</v>
      </c>
      <c r="Q19" s="30">
        <f t="shared" si="1"/>
        <v>0.48819222254646194</v>
      </c>
      <c r="R19" s="4">
        <f t="shared" si="2"/>
        <v>2556.4798483804229</v>
      </c>
      <c r="S19" s="4">
        <f t="shared" si="2"/>
        <v>2438.5201516195775</v>
      </c>
    </row>
    <row r="20" spans="9:19" x14ac:dyDescent="0.3">
      <c r="I20">
        <v>8.5</v>
      </c>
      <c r="J20" s="14">
        <f>'Performance evolution'!N20</f>
        <v>0.9</v>
      </c>
      <c r="K20" s="25">
        <f>'Performance evolution'!M20</f>
        <v>1.0927418442311179</v>
      </c>
      <c r="L20" s="15">
        <f t="shared" si="3"/>
        <v>19442.89157334531</v>
      </c>
      <c r="M20" s="15">
        <f t="shared" si="3"/>
        <v>7557.1084266546868</v>
      </c>
      <c r="N20" s="31">
        <f t="shared" si="0"/>
        <v>112.98224205328133</v>
      </c>
      <c r="O20" s="31">
        <f t="shared" si="0"/>
        <v>156.70332846935145</v>
      </c>
      <c r="P20" s="30">
        <f t="shared" si="1"/>
        <v>0.41894062716937075</v>
      </c>
      <c r="Q20" s="30">
        <f t="shared" si="1"/>
        <v>0.58105937283062936</v>
      </c>
      <c r="R20" s="4">
        <f t="shared" si="2"/>
        <v>2092.608432711007</v>
      </c>
      <c r="S20" s="4">
        <f t="shared" si="2"/>
        <v>2902.3915672889939</v>
      </c>
    </row>
    <row r="21" spans="9:19" x14ac:dyDescent="0.3">
      <c r="I21">
        <v>9</v>
      </c>
      <c r="J21" s="14">
        <f>'Performance evolution'!N21</f>
        <v>0.9</v>
      </c>
      <c r="K21" s="25">
        <f>'Performance evolution'!M21</f>
        <v>1.1704115563641841</v>
      </c>
      <c r="L21" s="15">
        <f t="shared" ref="L21:M30" si="4">L20-($F$2*$F$3*$F$4*($F$5/2))*L20/SUM($L20:$M20)+R20</f>
        <v>17938.565064987433</v>
      </c>
      <c r="M21" s="15">
        <f t="shared" si="4"/>
        <v>9061.4349350125631</v>
      </c>
      <c r="N21" s="31">
        <f t="shared" si="0"/>
        <v>109.79033799578684</v>
      </c>
      <c r="O21" s="31">
        <f t="shared" si="0"/>
        <v>213.81685850047663</v>
      </c>
      <c r="P21" s="30">
        <f t="shared" si="1"/>
        <v>0.33927038454181763</v>
      </c>
      <c r="Q21" s="30">
        <f t="shared" si="1"/>
        <v>0.66072961545818243</v>
      </c>
      <c r="R21" s="4">
        <f t="shared" si="2"/>
        <v>1694.655570786379</v>
      </c>
      <c r="S21" s="4">
        <f t="shared" si="2"/>
        <v>3300.3444292136214</v>
      </c>
    </row>
    <row r="22" spans="9:19" x14ac:dyDescent="0.3">
      <c r="I22">
        <v>9.5</v>
      </c>
      <c r="J22" s="14">
        <f>'Performance evolution'!N22</f>
        <v>0.9</v>
      </c>
      <c r="K22" s="25">
        <f>'Performance evolution'!M22</f>
        <v>1.2307889091354312</v>
      </c>
      <c r="L22" s="15">
        <f t="shared" si="4"/>
        <v>16314.586098751137</v>
      </c>
      <c r="M22" s="15">
        <f t="shared" si="4"/>
        <v>10685.413901248859</v>
      </c>
      <c r="N22" s="31">
        <f t="shared" si="0"/>
        <v>106.11234856294628</v>
      </c>
      <c r="O22" s="31">
        <f t="shared" si="0"/>
        <v>271.49024220133543</v>
      </c>
      <c r="P22" s="30">
        <f t="shared" si="1"/>
        <v>0.28101594416545428</v>
      </c>
      <c r="Q22" s="30">
        <f t="shared" si="1"/>
        <v>0.71898405583454572</v>
      </c>
      <c r="R22" s="4">
        <f t="shared" si="2"/>
        <v>1403.6746411064441</v>
      </c>
      <c r="S22" s="4">
        <f t="shared" si="2"/>
        <v>3591.3253588935559</v>
      </c>
    </row>
    <row r="23" spans="9:19" x14ac:dyDescent="0.3">
      <c r="I23">
        <v>10</v>
      </c>
      <c r="J23" s="14">
        <f>'Performance evolution'!N23</f>
        <v>0.9</v>
      </c>
      <c r="K23" s="25">
        <f>'Performance evolution'!M23</f>
        <v>1.2691154816061527</v>
      </c>
      <c r="L23" s="15">
        <f t="shared" si="4"/>
        <v>14700.062311588619</v>
      </c>
      <c r="M23" s="15">
        <f t="shared" si="4"/>
        <v>12299.937688411377</v>
      </c>
      <c r="N23" s="31">
        <f t="shared" si="0"/>
        <v>102.17566159916096</v>
      </c>
      <c r="O23" s="31">
        <f t="shared" si="0"/>
        <v>318.60272937944393</v>
      </c>
      <c r="P23" s="30">
        <f t="shared" si="1"/>
        <v>0.24282535365357258</v>
      </c>
      <c r="Q23" s="30">
        <f t="shared" si="1"/>
        <v>0.7571746463464275</v>
      </c>
      <c r="R23" s="4">
        <f t="shared" si="2"/>
        <v>1212.9126414995951</v>
      </c>
      <c r="S23" s="4">
        <f t="shared" si="2"/>
        <v>3782.0873585004056</v>
      </c>
    </row>
    <row r="24" spans="9:19" x14ac:dyDescent="0.3">
      <c r="I24">
        <v>10.5</v>
      </c>
      <c r="J24" s="14">
        <f>'Performance evolution'!N24</f>
        <v>0.9</v>
      </c>
      <c r="K24" s="25">
        <f>'Performance evolution'!M24</f>
        <v>1.2886994883642375</v>
      </c>
      <c r="L24" s="15">
        <f t="shared" si="4"/>
        <v>13193.463425444319</v>
      </c>
      <c r="M24" s="15">
        <f t="shared" si="4"/>
        <v>13806.536574555677</v>
      </c>
      <c r="N24" s="31">
        <f t="shared" si="0"/>
        <v>98.202244778653565</v>
      </c>
      <c r="O24" s="31">
        <f t="shared" si="0"/>
        <v>350.80284407074612</v>
      </c>
      <c r="P24" s="30">
        <f t="shared" si="1"/>
        <v>0.21871076123057367</v>
      </c>
      <c r="Q24" s="30">
        <f t="shared" si="1"/>
        <v>0.78128923876942635</v>
      </c>
      <c r="R24" s="4">
        <f t="shared" si="2"/>
        <v>1092.4602523467156</v>
      </c>
      <c r="S24" s="4">
        <f t="shared" si="2"/>
        <v>3902.5397476532848</v>
      </c>
    </row>
    <row r="25" spans="9:19" x14ac:dyDescent="0.3">
      <c r="I25">
        <v>11</v>
      </c>
      <c r="J25" s="14">
        <f>'Performance evolution'!N25</f>
        <v>0.9</v>
      </c>
      <c r="K25" s="25">
        <f>'Performance evolution'!M25</f>
        <v>1.2966780936833935</v>
      </c>
      <c r="L25" s="15">
        <f t="shared" si="4"/>
        <v>11845.132944083834</v>
      </c>
      <c r="M25" s="15">
        <f t="shared" si="4"/>
        <v>15154.867055916162</v>
      </c>
      <c r="N25" s="31">
        <f t="shared" si="0"/>
        <v>94.35191271228247</v>
      </c>
      <c r="O25" s="31">
        <f t="shared" si="0"/>
        <v>370.87739203574148</v>
      </c>
      <c r="P25" s="30">
        <f t="shared" si="1"/>
        <v>0.20280732909416585</v>
      </c>
      <c r="Q25" s="30">
        <f t="shared" si="1"/>
        <v>0.79719267090583412</v>
      </c>
      <c r="R25" s="4">
        <f t="shared" si="2"/>
        <v>1013.0226088253585</v>
      </c>
      <c r="S25" s="4">
        <f t="shared" si="2"/>
        <v>3981.9773911746415</v>
      </c>
    </row>
    <row r="26" spans="9:19" x14ac:dyDescent="0.3">
      <c r="I26">
        <v>11.5</v>
      </c>
      <c r="J26" s="14">
        <f>'Performance evolution'!N26</f>
        <v>0.9</v>
      </c>
      <c r="K26" s="25">
        <f>'Performance evolution'!M26</f>
        <v>1.2992363112763423</v>
      </c>
      <c r="L26" s="15">
        <f t="shared" si="4"/>
        <v>10666.805958253684</v>
      </c>
      <c r="M26" s="15">
        <f t="shared" si="4"/>
        <v>16333.194041746312</v>
      </c>
      <c r="N26" s="31">
        <f t="shared" si="0"/>
        <v>90.714117303967555</v>
      </c>
      <c r="O26" s="31">
        <f t="shared" si="0"/>
        <v>383.71103702338934</v>
      </c>
      <c r="P26" s="30">
        <f t="shared" si="1"/>
        <v>0.19120848984616473</v>
      </c>
      <c r="Q26" s="30">
        <f t="shared" si="1"/>
        <v>0.80879151015383532</v>
      </c>
      <c r="R26" s="4">
        <f t="shared" si="2"/>
        <v>955.08640678159281</v>
      </c>
      <c r="S26" s="4">
        <f t="shared" si="2"/>
        <v>4039.9135932184076</v>
      </c>
    </row>
    <row r="27" spans="9:19" x14ac:dyDescent="0.3">
      <c r="I27">
        <v>12</v>
      </c>
      <c r="J27" s="14">
        <f>'Performance evolution'!N27</f>
        <v>0.9</v>
      </c>
      <c r="K27" s="25">
        <f>'Performance evolution'!M27</f>
        <v>1.2998676439925723</v>
      </c>
      <c r="L27" s="15">
        <f t="shared" si="4"/>
        <v>9648.5332627583448</v>
      </c>
      <c r="M27" s="15">
        <f t="shared" si="4"/>
        <v>17351.466737241652</v>
      </c>
      <c r="N27" s="31">
        <f t="shared" si="0"/>
        <v>87.325770837987179</v>
      </c>
      <c r="O27" s="31">
        <f t="shared" si="0"/>
        <v>392.8162750961061</v>
      </c>
      <c r="P27" s="30">
        <f t="shared" si="1"/>
        <v>0.18187486719289306</v>
      </c>
      <c r="Q27" s="30">
        <f t="shared" si="1"/>
        <v>0.81812513280710686</v>
      </c>
      <c r="R27" s="4">
        <f t="shared" si="2"/>
        <v>908.46496162850087</v>
      </c>
      <c r="S27" s="4">
        <f t="shared" si="2"/>
        <v>4086.5350383714986</v>
      </c>
    </row>
    <row r="28" spans="9:19" x14ac:dyDescent="0.3">
      <c r="I28">
        <v>12.5</v>
      </c>
      <c r="J28" s="14">
        <f>'Performance evolution'!N28</f>
        <v>0.9</v>
      </c>
      <c r="K28" s="25">
        <f>'Performance evolution'!M28</f>
        <v>1.2999835350969724</v>
      </c>
      <c r="L28" s="15">
        <f t="shared" si="4"/>
        <v>8772.0195707765524</v>
      </c>
      <c r="M28" s="15">
        <f t="shared" si="4"/>
        <v>18227.980429223444</v>
      </c>
      <c r="N28" s="31">
        <f t="shared" si="0"/>
        <v>84.193951933406041</v>
      </c>
      <c r="O28" s="31">
        <f t="shared" si="0"/>
        <v>399.92594723008466</v>
      </c>
      <c r="P28" s="30">
        <f t="shared" si="1"/>
        <v>0.17391136385611192</v>
      </c>
      <c r="Q28" s="30">
        <f t="shared" si="1"/>
        <v>0.82608863614388817</v>
      </c>
      <c r="R28" s="4">
        <f t="shared" si="2"/>
        <v>868.68726246127903</v>
      </c>
      <c r="S28" s="4">
        <f t="shared" si="2"/>
        <v>4126.3127375387212</v>
      </c>
    </row>
    <row r="29" spans="9:19" x14ac:dyDescent="0.3">
      <c r="I29">
        <v>13</v>
      </c>
      <c r="J29" s="14">
        <f>'Performance evolution'!N29</f>
        <v>0.9</v>
      </c>
      <c r="K29" s="25">
        <f>'Performance evolution'!M29</f>
        <v>1.2999986224740572</v>
      </c>
      <c r="L29" s="15">
        <f t="shared" si="4"/>
        <v>8017.8832126441685</v>
      </c>
      <c r="M29" s="15">
        <f t="shared" si="4"/>
        <v>18982.11678735583</v>
      </c>
      <c r="N29" s="31">
        <f t="shared" si="0"/>
        <v>81.312323052860876</v>
      </c>
      <c r="O29" s="31">
        <f t="shared" si="0"/>
        <v>405.75633010390192</v>
      </c>
      <c r="P29" s="30">
        <f t="shared" si="1"/>
        <v>0.16694222164753136</v>
      </c>
      <c r="Q29" s="30">
        <f t="shared" si="1"/>
        <v>0.83305777835246853</v>
      </c>
      <c r="R29" s="4">
        <f t="shared" si="2"/>
        <v>833.87639712941916</v>
      </c>
      <c r="S29" s="4">
        <f t="shared" si="2"/>
        <v>4161.1236028705807</v>
      </c>
    </row>
    <row r="30" spans="9:19" x14ac:dyDescent="0.3">
      <c r="I30">
        <v>13.5</v>
      </c>
      <c r="J30" s="14">
        <f>'Performance evolution'!N30</f>
        <v>0.9</v>
      </c>
      <c r="K30" s="25">
        <f>'Performance evolution'!M30</f>
        <v>1.2999999289600905</v>
      </c>
      <c r="L30" s="15">
        <f t="shared" si="4"/>
        <v>7368.4512154344166</v>
      </c>
      <c r="M30" s="15">
        <f t="shared" si="4"/>
        <v>19631.548784565581</v>
      </c>
      <c r="N30" s="31">
        <f t="shared" si="0"/>
        <v>78.669476242003952</v>
      </c>
      <c r="O30" s="31">
        <f t="shared" si="0"/>
        <v>410.62810592096173</v>
      </c>
      <c r="P30" s="30">
        <f t="shared" si="1"/>
        <v>0.16078043119330654</v>
      </c>
      <c r="Q30" s="30">
        <f t="shared" si="1"/>
        <v>0.83921956880669346</v>
      </c>
      <c r="R30" s="4">
        <f t="shared" si="2"/>
        <v>803.09825381056612</v>
      </c>
      <c r="S30" s="4">
        <f t="shared" si="2"/>
        <v>4191.9017461894337</v>
      </c>
    </row>
    <row r="31" spans="9:19" x14ac:dyDescent="0.3">
      <c r="I31">
        <v>14</v>
      </c>
      <c r="J31" s="14">
        <f>'Performance evolution'!N31</f>
        <v>0.9</v>
      </c>
      <c r="K31" s="25">
        <f>'Performance evolution'!M31</f>
        <v>1.2999999979953283</v>
      </c>
      <c r="L31" s="15">
        <f>L30-($F$2*$F$3*$F$4*($F$5/2))*L30/SUM($L30:$M30)+R30</f>
        <v>6808.3859943896159</v>
      </c>
      <c r="M31" s="15">
        <f>M30-($F$2*$F$3*$F$4*($F$5/2))*M30/SUM($L30:$M30)+S30</f>
        <v>20191.614005610383</v>
      </c>
      <c r="N31" s="31">
        <f t="shared" si="0"/>
        <v>76.252162800187918</v>
      </c>
      <c r="O31" s="31">
        <f t="shared" si="0"/>
        <v>414.73259089175485</v>
      </c>
      <c r="P31" s="30">
        <f t="shared" si="1"/>
        <v>0.15530454301648358</v>
      </c>
      <c r="Q31" s="30">
        <f t="shared" si="1"/>
        <v>0.84469545698351645</v>
      </c>
      <c r="R31" s="4">
        <f t="shared" si="2"/>
        <v>775.74619236733554</v>
      </c>
      <c r="S31" s="4">
        <f t="shared" si="2"/>
        <v>4219.2538076326646</v>
      </c>
    </row>
    <row r="32" spans="9:19" x14ac:dyDescent="0.3">
      <c r="I32">
        <v>14.5</v>
      </c>
      <c r="J32" s="14">
        <f>'Performance evolution'!N32</f>
        <v>0.9</v>
      </c>
      <c r="K32" s="25">
        <f>'Performance evolution'!M32</f>
        <v>1.2999999999737946</v>
      </c>
      <c r="L32" s="15">
        <f t="shared" ref="L32:M42" si="5">L31-($F$2*$F$3*$F$4*($F$5/2))*L31/SUM($L31:$M31)+R31</f>
        <v>6324.5807777948721</v>
      </c>
      <c r="M32" s="15">
        <f t="shared" si="5"/>
        <v>20675.419222205124</v>
      </c>
      <c r="N32" s="31">
        <f t="shared" si="0"/>
        <v>74.046412318507151</v>
      </c>
      <c r="O32" s="31">
        <f t="shared" si="0"/>
        <v>418.21014913536203</v>
      </c>
      <c r="P32" s="30">
        <f t="shared" si="1"/>
        <v>0.15042239782403849</v>
      </c>
      <c r="Q32" s="30">
        <f t="shared" si="1"/>
        <v>0.84957760217596157</v>
      </c>
      <c r="R32" s="4">
        <f t="shared" si="2"/>
        <v>751.35987713107227</v>
      </c>
      <c r="S32" s="4">
        <f t="shared" si="2"/>
        <v>4243.6401228689283</v>
      </c>
    </row>
    <row r="33" spans="9:19" x14ac:dyDescent="0.3">
      <c r="I33">
        <v>15</v>
      </c>
      <c r="J33" s="14">
        <f>'Performance evolution'!N33</f>
        <v>0.9</v>
      </c>
      <c r="K33" s="25">
        <f>'Performance evolution'!M33</f>
        <v>1.299999999999875</v>
      </c>
      <c r="L33" s="15">
        <f t="shared" si="5"/>
        <v>5905.8932110338928</v>
      </c>
      <c r="M33" s="15">
        <f t="shared" si="5"/>
        <v>21094.106788966103</v>
      </c>
      <c r="N33" s="31">
        <f t="shared" si="0"/>
        <v>72.038018567994698</v>
      </c>
      <c r="O33" s="31">
        <f t="shared" si="0"/>
        <v>421.17082232815591</v>
      </c>
      <c r="P33" s="30">
        <f t="shared" si="1"/>
        <v>0.14605986875073662</v>
      </c>
      <c r="Q33" s="30">
        <f t="shared" si="1"/>
        <v>0.85394013124926338</v>
      </c>
      <c r="R33" s="4">
        <f t="shared" si="2"/>
        <v>729.56904440992946</v>
      </c>
      <c r="S33" s="4">
        <f t="shared" si="2"/>
        <v>4265.4309555900709</v>
      </c>
    </row>
    <row r="34" spans="9:19" x14ac:dyDescent="0.3">
      <c r="I34">
        <v>15.5</v>
      </c>
      <c r="J34" s="14">
        <f>'Performance evolution'!N34</f>
        <v>0.9</v>
      </c>
      <c r="K34" s="25">
        <f>'Performance evolution'!M34</f>
        <v>1.2999999999999998</v>
      </c>
      <c r="L34" s="15">
        <f t="shared" si="5"/>
        <v>5542.8720114025518</v>
      </c>
      <c r="M34" s="15">
        <f t="shared" si="5"/>
        <v>21457.127988597444</v>
      </c>
      <c r="N34" s="31">
        <f t="shared" si="0"/>
        <v>70.212845047098853</v>
      </c>
      <c r="O34" s="31">
        <f t="shared" si="0"/>
        <v>423.70244657551774</v>
      </c>
      <c r="P34" s="30">
        <f t="shared" si="1"/>
        <v>0.14215564133767705</v>
      </c>
      <c r="Q34" s="30">
        <f t="shared" si="1"/>
        <v>0.857844358662323</v>
      </c>
      <c r="R34" s="4">
        <f t="shared" si="2"/>
        <v>710.06742848169688</v>
      </c>
      <c r="S34" s="4">
        <f t="shared" si="2"/>
        <v>4284.9325715183031</v>
      </c>
    </row>
    <row r="35" spans="9:19" x14ac:dyDescent="0.3">
      <c r="I35">
        <v>16</v>
      </c>
      <c r="J35" s="14">
        <f>'Performance evolution'!N35</f>
        <v>0.9</v>
      </c>
      <c r="K35" s="25">
        <f>'Performance evolution'!M35</f>
        <v>1.3</v>
      </c>
      <c r="L35" s="15">
        <f t="shared" si="5"/>
        <v>5227.5081177747761</v>
      </c>
      <c r="M35" s="15">
        <f t="shared" si="5"/>
        <v>21772.491882225218</v>
      </c>
      <c r="N35" s="31">
        <f t="shared" si="0"/>
        <v>68.557049110037426</v>
      </c>
      <c r="O35" s="31">
        <f t="shared" si="0"/>
        <v>425.87579864744475</v>
      </c>
      <c r="P35" s="30">
        <f t="shared" si="1"/>
        <v>0.13865795814533838</v>
      </c>
      <c r="Q35" s="30">
        <f t="shared" si="1"/>
        <v>0.86134204185466157</v>
      </c>
      <c r="R35" s="4">
        <f t="shared" si="2"/>
        <v>692.5965009359652</v>
      </c>
      <c r="S35" s="4">
        <f t="shared" si="2"/>
        <v>4302.4034990640348</v>
      </c>
    </row>
    <row r="36" spans="9:19" x14ac:dyDescent="0.3">
      <c r="I36">
        <v>16.5</v>
      </c>
      <c r="J36" s="14">
        <f>'Performance evolution'!N36</f>
        <v>0.9</v>
      </c>
      <c r="K36" s="25">
        <f>'Performance evolution'!M36</f>
        <v>1.3</v>
      </c>
      <c r="L36" s="15">
        <f t="shared" si="5"/>
        <v>4953.0156169224074</v>
      </c>
      <c r="M36" s="15">
        <f t="shared" si="5"/>
        <v>22046.984383077586</v>
      </c>
      <c r="N36" s="31">
        <f t="shared" si="0"/>
        <v>67.057248336572258</v>
      </c>
      <c r="O36" s="31">
        <f t="shared" si="0"/>
        <v>427.74835440689964</v>
      </c>
      <c r="P36" s="30">
        <f t="shared" si="1"/>
        <v>0.13552241115454297</v>
      </c>
      <c r="Q36" s="30">
        <f t="shared" si="1"/>
        <v>0.864477588845457</v>
      </c>
      <c r="R36" s="4">
        <f t="shared" si="2"/>
        <v>676.93444371694216</v>
      </c>
      <c r="S36" s="4">
        <f t="shared" si="2"/>
        <v>4318.065556283058</v>
      </c>
    </row>
    <row r="37" spans="9:19" x14ac:dyDescent="0.3">
      <c r="I37">
        <v>17</v>
      </c>
      <c r="J37" s="14">
        <f>'Performance evolution'!N37</f>
        <v>0.9</v>
      </c>
      <c r="K37" s="25">
        <f>'Performance evolution'!M37</f>
        <v>1.3</v>
      </c>
      <c r="L37" s="15">
        <f t="shared" si="5"/>
        <v>4713.6421715087045</v>
      </c>
      <c r="M37" s="15">
        <f t="shared" si="5"/>
        <v>22286.357828491291</v>
      </c>
      <c r="N37" s="31">
        <f t="shared" si="0"/>
        <v>65.700640663168215</v>
      </c>
      <c r="O37" s="31">
        <f t="shared" si="0"/>
        <v>429.36711183475745</v>
      </c>
      <c r="P37" s="30">
        <f t="shared" si="1"/>
        <v>0.13271040242808685</v>
      </c>
      <c r="Q37" s="30">
        <f t="shared" si="1"/>
        <v>0.86728959757191315</v>
      </c>
      <c r="R37" s="4">
        <f t="shared" si="2"/>
        <v>662.88846012829379</v>
      </c>
      <c r="S37" s="4">
        <f t="shared" si="2"/>
        <v>4332.1115398717066</v>
      </c>
    </row>
    <row r="38" spans="9:19" x14ac:dyDescent="0.3">
      <c r="I38">
        <v>17.5</v>
      </c>
      <c r="J38" s="14">
        <f>'Performance evolution'!N38</f>
        <v>0.9</v>
      </c>
      <c r="K38" s="25">
        <f>'Performance evolution'!M38</f>
        <v>1.3</v>
      </c>
      <c r="L38" s="15">
        <f t="shared" si="5"/>
        <v>4504.5068299078875</v>
      </c>
      <c r="M38" s="15">
        <f t="shared" si="5"/>
        <v>22495.493170092108</v>
      </c>
      <c r="N38" s="31">
        <f t="shared" si="0"/>
        <v>64.475086821015864</v>
      </c>
      <c r="O38" s="31">
        <f t="shared" si="0"/>
        <v>430.77074180404139</v>
      </c>
      <c r="P38" s="30">
        <f t="shared" si="1"/>
        <v>0.13018804620730876</v>
      </c>
      <c r="Q38" s="30">
        <f t="shared" si="1"/>
        <v>0.86981195379269127</v>
      </c>
      <c r="R38" s="4">
        <f t="shared" si="2"/>
        <v>650.28929080550722</v>
      </c>
      <c r="S38" s="4">
        <f t="shared" si="2"/>
        <v>4344.7107091944927</v>
      </c>
    </row>
    <row r="39" spans="9:19" x14ac:dyDescent="0.3">
      <c r="I39">
        <v>18</v>
      </c>
      <c r="J39" s="14">
        <f>'Performance evolution'!N39</f>
        <v>0.9</v>
      </c>
      <c r="K39" s="25">
        <f>'Performance evolution'!M39</f>
        <v>1.3</v>
      </c>
      <c r="L39" s="15">
        <f t="shared" si="5"/>
        <v>4321.462357180435</v>
      </c>
      <c r="M39" s="15">
        <f t="shared" si="5"/>
        <v>22678.53764281956</v>
      </c>
      <c r="N39" s="31">
        <f t="shared" si="0"/>
        <v>63.369162075994943</v>
      </c>
      <c r="O39" s="31">
        <f t="shared" si="0"/>
        <v>431.99124593833233</v>
      </c>
      <c r="P39" s="30">
        <f t="shared" si="1"/>
        <v>0.12792536716854877</v>
      </c>
      <c r="Q39" s="30">
        <f t="shared" si="1"/>
        <v>0.87207463283145126</v>
      </c>
      <c r="R39" s="4">
        <f t="shared" si="2"/>
        <v>638.98720900690114</v>
      </c>
      <c r="S39" s="4">
        <f t="shared" si="2"/>
        <v>4356.0127909930989</v>
      </c>
    </row>
    <row r="40" spans="9:19" x14ac:dyDescent="0.3">
      <c r="I40">
        <v>18.5</v>
      </c>
      <c r="J40" s="14">
        <f>'Performance evolution'!N40</f>
        <v>0.9</v>
      </c>
      <c r="K40" s="25">
        <f>'Performance evolution'!M40</f>
        <v>1.3</v>
      </c>
      <c r="L40" s="15">
        <f t="shared" si="5"/>
        <v>4160.9790301089552</v>
      </c>
      <c r="M40" s="15">
        <f t="shared" si="5"/>
        <v>22839.02096989104</v>
      </c>
      <c r="N40" s="31">
        <f t="shared" si="0"/>
        <v>62.372183198239</v>
      </c>
      <c r="O40" s="31">
        <f t="shared" si="0"/>
        <v>433.05524739928217</v>
      </c>
      <c r="P40" s="30">
        <f t="shared" si="1"/>
        <v>0.12589570004836764</v>
      </c>
      <c r="Q40" s="30">
        <f t="shared" si="1"/>
        <v>0.87410429995163241</v>
      </c>
      <c r="R40" s="4">
        <f t="shared" si="2"/>
        <v>628.8490217415964</v>
      </c>
      <c r="S40" s="4">
        <f t="shared" si="2"/>
        <v>4366.1509782584035</v>
      </c>
    </row>
    <row r="41" spans="9:19" x14ac:dyDescent="0.3">
      <c r="I41">
        <v>19</v>
      </c>
      <c r="J41" s="14">
        <f>'Performance evolution'!N41</f>
        <v>0.9</v>
      </c>
      <c r="K41" s="25">
        <f>'Performance evolution'!M41</f>
        <v>1.3</v>
      </c>
      <c r="L41" s="15">
        <f t="shared" si="5"/>
        <v>4020.0469312803948</v>
      </c>
      <c r="M41" s="15">
        <f t="shared" si="5"/>
        <v>22979.953068719602</v>
      </c>
      <c r="N41" s="31">
        <f t="shared" si="0"/>
        <v>61.474215751895017</v>
      </c>
      <c r="O41" s="31">
        <f t="shared" si="0"/>
        <v>433.98500465558061</v>
      </c>
      <c r="P41" s="30">
        <f t="shared" si="1"/>
        <v>0.12407522803054787</v>
      </c>
      <c r="Q41" s="30">
        <f t="shared" si="1"/>
        <v>0.87592477196945207</v>
      </c>
      <c r="R41" s="4">
        <f t="shared" si="2"/>
        <v>619.75576401258661</v>
      </c>
      <c r="S41" s="4">
        <f t="shared" si="2"/>
        <v>4375.244235987413</v>
      </c>
    </row>
    <row r="42" spans="9:19" x14ac:dyDescent="0.3">
      <c r="I42">
        <v>19.5</v>
      </c>
      <c r="J42" s="14">
        <f>'Performance evolution'!N42</f>
        <v>0.9</v>
      </c>
      <c r="K42" s="25">
        <f>'Performance evolution'!M42</f>
        <v>1.3</v>
      </c>
      <c r="L42" s="15">
        <f t="shared" si="5"/>
        <v>3896.0940130061081</v>
      </c>
      <c r="M42" s="15">
        <f t="shared" si="5"/>
        <v>23103.905986993886</v>
      </c>
      <c r="N42" s="31">
        <f t="shared" si="0"/>
        <v>60.666066076271953</v>
      </c>
      <c r="O42" s="31">
        <f t="shared" si="0"/>
        <v>434.79921378244615</v>
      </c>
      <c r="P42" s="30">
        <f t="shared" si="1"/>
        <v>0.12244261816604159</v>
      </c>
      <c r="Q42" s="30">
        <f t="shared" si="1"/>
        <v>0.87755738183395848</v>
      </c>
      <c r="R42" s="4">
        <f t="shared" si="2"/>
        <v>611.60087773937778</v>
      </c>
      <c r="S42" s="4">
        <f t="shared" si="2"/>
        <v>4383.3991222606228</v>
      </c>
    </row>
    <row r="43" spans="9:19" x14ac:dyDescent="0.3">
      <c r="I43" s="8">
        <v>20</v>
      </c>
      <c r="J43" s="22">
        <f>'Performance evolution'!N43</f>
        <v>0.9</v>
      </c>
      <c r="K43" s="26">
        <f>'Performance evolution'!M43</f>
        <v>1.3</v>
      </c>
      <c r="L43" s="23">
        <f>L42-($F$2*$F$3*$F$4*($F$5/2))*L42/SUM($L42:$M42)+R42</f>
        <v>3786.9174983393555</v>
      </c>
      <c r="M43" s="23">
        <f>M42-($F$2*$F$3*$F$4*($F$5/2))*M42/SUM($L42:$M42)+S42</f>
        <v>23213.08250166064</v>
      </c>
      <c r="N43" s="32">
        <f t="shared" si="0"/>
        <v>59.93926168049282</v>
      </c>
      <c r="O43" s="32">
        <f t="shared" si="0"/>
        <v>435.51364772340656</v>
      </c>
      <c r="P43" s="33">
        <f t="shared" si="1"/>
        <v>0.12097872581393923</v>
      </c>
      <c r="Q43" s="33">
        <f t="shared" si="1"/>
        <v>0.87902127418606069</v>
      </c>
      <c r="R43" s="24">
        <f t="shared" si="2"/>
        <v>604.28873544062651</v>
      </c>
      <c r="S43" s="24">
        <f t="shared" si="2"/>
        <v>4390.7112645593734</v>
      </c>
    </row>
    <row r="44" spans="9:19" x14ac:dyDescent="0.3">
      <c r="J44" s="14"/>
      <c r="K44" s="25"/>
      <c r="L44" s="15"/>
      <c r="M44" s="15"/>
      <c r="N44" s="31"/>
      <c r="O44" s="31"/>
      <c r="P44" s="30"/>
      <c r="Q44" s="30"/>
    </row>
  </sheetData>
  <pageMargins left="0.7" right="0.7" top="0.75" bottom="0.75" header="0.3" footer="0.3"/>
  <pageSetup paperSize="9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63FDF9-4CB5-4E50-A1A9-A44CF07A2FC2}">
  <dimension ref="B2:S44"/>
  <sheetViews>
    <sheetView zoomScale="72" zoomScaleNormal="80" workbookViewId="0">
      <selection activeCell="G15" sqref="G15"/>
    </sheetView>
  </sheetViews>
  <sheetFormatPr defaultRowHeight="14.4" x14ac:dyDescent="0.3"/>
  <cols>
    <col min="3" max="3" width="11" customWidth="1"/>
    <col min="11" max="13" width="8.88671875" style="14"/>
  </cols>
  <sheetData>
    <row r="2" spans="2:19" ht="14.4" customHeight="1" x14ac:dyDescent="0.3">
      <c r="B2" t="s">
        <v>27</v>
      </c>
      <c r="F2" s="1">
        <v>1000000</v>
      </c>
      <c r="I2" t="s">
        <v>1</v>
      </c>
      <c r="J2" t="s">
        <v>46</v>
      </c>
      <c r="K2" t="s">
        <v>47</v>
      </c>
      <c r="L2" t="s">
        <v>38</v>
      </c>
      <c r="M2" t="s">
        <v>39</v>
      </c>
      <c r="N2" s="28" t="s">
        <v>44</v>
      </c>
      <c r="O2" t="s">
        <v>45</v>
      </c>
      <c r="P2" t="s">
        <v>48</v>
      </c>
      <c r="Q2" t="s">
        <v>49</v>
      </c>
      <c r="R2" t="s">
        <v>50</v>
      </c>
      <c r="S2" t="s">
        <v>51</v>
      </c>
    </row>
    <row r="3" spans="2:19" x14ac:dyDescent="0.3">
      <c r="B3" t="s">
        <v>28</v>
      </c>
      <c r="F3" s="16">
        <v>0.13500000000000001</v>
      </c>
      <c r="I3">
        <v>0</v>
      </c>
      <c r="J3" s="14">
        <f>'Performance evolution'!P3</f>
        <v>0.45</v>
      </c>
      <c r="K3" s="25">
        <f>'Performance evolution'!O3</f>
        <v>0.35</v>
      </c>
      <c r="L3" s="15">
        <f>F2*F3*F4-M3</f>
        <v>94311</v>
      </c>
      <c r="M3" s="29">
        <f>F2*F3*F4*0.002</f>
        <v>189</v>
      </c>
      <c r="N3" s="31">
        <f>IF($F$6=1,J3^$F$7*LOG(L3)^$F$8,EXP(J3*$F$7+LOG(L3)*$F$8))</f>
        <v>55.802936795726531</v>
      </c>
      <c r="O3" s="31">
        <f>IF($F$6=1,K3^$F$7*LOG(M3)^$F$8,EXP(K3*$F$7+LOG(M3)*$F$8))</f>
        <v>1.1514513796138082</v>
      </c>
      <c r="P3" s="30">
        <f>N3/SUM($N3:$O3)</f>
        <v>0.97978292074582662</v>
      </c>
      <c r="Q3" s="30">
        <f>O3/SUM($N3:$O3)</f>
        <v>2.0217079254173334E-2</v>
      </c>
      <c r="R3" s="4">
        <f>$F$2*$F$3*$F$4*($F$5/2)*P3</f>
        <v>16203.160051834107</v>
      </c>
      <c r="S3" s="4">
        <f>$F$2*$F$3*$F$4*($F$5/2)*Q3</f>
        <v>334.33994816589149</v>
      </c>
    </row>
    <row r="4" spans="2:19" x14ac:dyDescent="0.3">
      <c r="B4" t="s">
        <v>29</v>
      </c>
      <c r="F4" s="17">
        <f>'Total market'!D7</f>
        <v>0.7</v>
      </c>
      <c r="I4">
        <v>0.5</v>
      </c>
      <c r="J4" s="14">
        <f>'Performance evolution'!P4</f>
        <v>0.45</v>
      </c>
      <c r="K4" s="25">
        <f>'Performance evolution'!O4</f>
        <v>0.36067728143498434</v>
      </c>
      <c r="L4" s="15">
        <f>L3-($F$2*$F$3*$F$4*($F$5/2))*L3/SUM($L3:$M3)+R3</f>
        <v>94009.735051834112</v>
      </c>
      <c r="M4" s="15">
        <f>M3-($F$2*$F$3*$F$4*($F$5/2))*M3/SUM($L3:$M3)+S3</f>
        <v>490.2649481658915</v>
      </c>
      <c r="N4" s="31">
        <f t="shared" ref="N4:O43" si="0">IF($F$6=1,J4^$F$7*LOG(L4)^$F$8,EXP(J4*$F$7+LOG(L4)*$F$8))</f>
        <v>55.740614227499421</v>
      </c>
      <c r="O4" s="31">
        <f t="shared" si="0"/>
        <v>2.458349895029861</v>
      </c>
      <c r="P4" s="30">
        <f t="shared" ref="P4:Q43" si="1">N4/SUM($N4:$O4)</f>
        <v>0.95775955926201417</v>
      </c>
      <c r="Q4" s="30">
        <f t="shared" si="1"/>
        <v>4.2240440737985815E-2</v>
      </c>
      <c r="R4" s="4">
        <f t="shared" ref="R4:S43" si="2">$F$2*$F$3*$F$4*($F$5/2)*P4</f>
        <v>15838.948711295559</v>
      </c>
      <c r="S4" s="4">
        <f t="shared" si="2"/>
        <v>698.55128870444037</v>
      </c>
    </row>
    <row r="5" spans="2:19" x14ac:dyDescent="0.3">
      <c r="B5" t="s">
        <v>40</v>
      </c>
      <c r="F5" s="17">
        <v>0.35</v>
      </c>
      <c r="I5">
        <v>1</v>
      </c>
      <c r="J5" s="14">
        <f>'Performance evolution'!P5</f>
        <v>0.45</v>
      </c>
      <c r="K5" s="25">
        <f>'Performance evolution'!O5</f>
        <v>0.37379059644720697</v>
      </c>
      <c r="L5" s="15">
        <f t="shared" ref="L5:M20" si="3">L4-($F$2*$F$3*$F$4*($F$5/2))*L4/SUM($L4:$M4)+R4</f>
        <v>93396.980129058706</v>
      </c>
      <c r="M5" s="15">
        <f t="shared" si="3"/>
        <v>1103.0198709413007</v>
      </c>
      <c r="N5" s="31">
        <f t="shared" si="0"/>
        <v>55.613397660320452</v>
      </c>
      <c r="O5" s="31">
        <f t="shared" si="0"/>
        <v>4.4756389436529638</v>
      </c>
      <c r="P5" s="30">
        <f t="shared" si="1"/>
        <v>0.92551654683448514</v>
      </c>
      <c r="Q5" s="30">
        <f t="shared" si="1"/>
        <v>7.4483453165514898E-2</v>
      </c>
      <c r="R5" s="4">
        <f t="shared" si="2"/>
        <v>15305.729893275298</v>
      </c>
      <c r="S5" s="4">
        <f t="shared" si="2"/>
        <v>1231.7701067247026</v>
      </c>
    </row>
    <row r="6" spans="2:19" x14ac:dyDescent="0.3">
      <c r="B6" t="s">
        <v>41</v>
      </c>
      <c r="F6" s="1">
        <v>1</v>
      </c>
      <c r="I6">
        <v>1.5</v>
      </c>
      <c r="J6" s="14">
        <f>'Performance evolution'!P6</f>
        <v>0.45</v>
      </c>
      <c r="K6" s="25">
        <f>'Performance evolution'!O6</f>
        <v>0.3902178460347972</v>
      </c>
      <c r="L6" s="15">
        <f t="shared" si="3"/>
        <v>92358.238499748739</v>
      </c>
      <c r="M6" s="15">
        <f t="shared" si="3"/>
        <v>2141.7615002512757</v>
      </c>
      <c r="N6" s="31">
        <f t="shared" si="0"/>
        <v>55.396326248570716</v>
      </c>
      <c r="O6" s="31">
        <f t="shared" si="0"/>
        <v>7.3130835812193764</v>
      </c>
      <c r="P6" s="30">
        <f t="shared" si="1"/>
        <v>0.88338139999931409</v>
      </c>
      <c r="Q6" s="30">
        <f t="shared" si="1"/>
        <v>0.11661860000068598</v>
      </c>
      <c r="R6" s="4">
        <f t="shared" si="2"/>
        <v>14608.919902488657</v>
      </c>
      <c r="S6" s="4">
        <f t="shared" si="2"/>
        <v>1928.5800975113443</v>
      </c>
    </row>
    <row r="7" spans="2:19" ht="14.4" customHeight="1" x14ac:dyDescent="0.3">
      <c r="B7" t="s">
        <v>42</v>
      </c>
      <c r="F7" s="1">
        <v>3</v>
      </c>
      <c r="I7">
        <v>2</v>
      </c>
      <c r="J7" s="14">
        <f>'Performance evolution'!P7</f>
        <v>0.45</v>
      </c>
      <c r="K7" s="25">
        <f>'Performance evolution'!O7</f>
        <v>0.41118211762173995</v>
      </c>
      <c r="L7" s="15">
        <f t="shared" si="3"/>
        <v>90804.466664781372</v>
      </c>
      <c r="M7" s="15">
        <f t="shared" si="3"/>
        <v>3695.5333352186472</v>
      </c>
      <c r="N7" s="31">
        <f t="shared" si="0"/>
        <v>55.068239865577475</v>
      </c>
      <c r="O7" s="31">
        <f t="shared" si="0"/>
        <v>11.262760042064791</v>
      </c>
      <c r="P7" s="30">
        <f t="shared" si="1"/>
        <v>0.83020367463558831</v>
      </c>
      <c r="Q7" s="30">
        <f t="shared" si="1"/>
        <v>0.16979632536441175</v>
      </c>
      <c r="R7" s="4">
        <f t="shared" si="2"/>
        <v>13729.493269286042</v>
      </c>
      <c r="S7" s="4">
        <f t="shared" si="2"/>
        <v>2808.0067307139593</v>
      </c>
    </row>
    <row r="8" spans="2:19" ht="14.4" customHeight="1" x14ac:dyDescent="0.3">
      <c r="B8" t="s">
        <v>43</v>
      </c>
      <c r="F8" s="1">
        <v>4</v>
      </c>
      <c r="I8">
        <v>2.5</v>
      </c>
      <c r="J8" s="14">
        <f>'Performance evolution'!P8</f>
        <v>0.45</v>
      </c>
      <c r="K8" s="25">
        <f>'Performance evolution'!O8</f>
        <v>0.43831567616681144</v>
      </c>
      <c r="L8" s="15">
        <f t="shared" si="3"/>
        <v>88643.178267730676</v>
      </c>
      <c r="M8" s="15">
        <f t="shared" si="3"/>
        <v>5856.8217322693436</v>
      </c>
      <c r="N8" s="31">
        <f t="shared" si="0"/>
        <v>54.604920215953342</v>
      </c>
      <c r="O8" s="31">
        <f t="shared" si="0"/>
        <v>16.968707055163133</v>
      </c>
      <c r="P8" s="30">
        <f t="shared" si="1"/>
        <v>0.762919559869633</v>
      </c>
      <c r="Q8" s="30">
        <f t="shared" si="1"/>
        <v>0.237080440130367</v>
      </c>
      <c r="R8" s="4">
        <f t="shared" si="2"/>
        <v>12616.782221344056</v>
      </c>
      <c r="S8" s="4">
        <f t="shared" si="2"/>
        <v>3920.7177786559441</v>
      </c>
    </row>
    <row r="9" spans="2:19" x14ac:dyDescent="0.3">
      <c r="B9" s="27"/>
      <c r="I9">
        <v>3</v>
      </c>
      <c r="J9" s="14">
        <f>'Performance evolution'!P9</f>
        <v>0.45</v>
      </c>
      <c r="K9" s="25">
        <f>'Performance evolution'!O9</f>
        <v>0.47354670795167747</v>
      </c>
      <c r="L9" s="15">
        <f t="shared" si="3"/>
        <v>85747.404292221865</v>
      </c>
      <c r="M9" s="15">
        <f t="shared" si="3"/>
        <v>8752.5957077781532</v>
      </c>
      <c r="N9" s="31">
        <f t="shared" si="0"/>
        <v>53.970920008851444</v>
      </c>
      <c r="O9" s="31">
        <f t="shared" si="0"/>
        <v>25.64574146643405</v>
      </c>
      <c r="P9" s="30">
        <f t="shared" si="1"/>
        <v>0.67788474182134639</v>
      </c>
      <c r="Q9" s="30">
        <f t="shared" si="1"/>
        <v>0.32211525817865355</v>
      </c>
      <c r="R9" s="4">
        <f t="shared" si="2"/>
        <v>11210.518917870517</v>
      </c>
      <c r="S9" s="4">
        <f t="shared" si="2"/>
        <v>5326.9810821294832</v>
      </c>
    </row>
    <row r="10" spans="2:19" x14ac:dyDescent="0.3">
      <c r="I10">
        <v>3.5</v>
      </c>
      <c r="J10" s="14">
        <f>'Performance evolution'!P10</f>
        <v>0.45</v>
      </c>
      <c r="K10" s="25">
        <f>'Performance evolution'!O10</f>
        <v>0.51839211088264336</v>
      </c>
      <c r="L10" s="15">
        <f t="shared" si="3"/>
        <v>81952.127458953561</v>
      </c>
      <c r="M10" s="15">
        <f t="shared" si="3"/>
        <v>12547.872541046459</v>
      </c>
      <c r="N10" s="31">
        <f t="shared" si="0"/>
        <v>53.115671705979913</v>
      </c>
      <c r="O10" s="31">
        <f t="shared" si="0"/>
        <v>39.310142676100163</v>
      </c>
      <c r="P10" s="30">
        <f t="shared" si="1"/>
        <v>0.57468437861314869</v>
      </c>
      <c r="Q10" s="30">
        <f t="shared" si="1"/>
        <v>0.42531562138685125</v>
      </c>
      <c r="R10" s="4">
        <f t="shared" si="2"/>
        <v>9503.8429113149468</v>
      </c>
      <c r="S10" s="4">
        <f t="shared" si="2"/>
        <v>7033.6570886850523</v>
      </c>
    </row>
    <row r="11" spans="2:19" x14ac:dyDescent="0.3">
      <c r="I11">
        <v>4</v>
      </c>
      <c r="J11" s="14">
        <f>'Performance evolution'!P11</f>
        <v>0.45</v>
      </c>
      <c r="K11" s="25">
        <f>'Performance evolution'!O11</f>
        <v>0.57188198899770681</v>
      </c>
      <c r="L11" s="15">
        <f t="shared" si="3"/>
        <v>77114.348064951642</v>
      </c>
      <c r="M11" s="15">
        <f t="shared" si="3"/>
        <v>17385.651935048383</v>
      </c>
      <c r="N11" s="31">
        <f t="shared" si="0"/>
        <v>51.982235583936109</v>
      </c>
      <c r="O11" s="31">
        <f t="shared" si="0"/>
        <v>60.45899567993736</v>
      </c>
      <c r="P11" s="30">
        <f t="shared" si="1"/>
        <v>0.46230581966810613</v>
      </c>
      <c r="Q11" s="30">
        <f t="shared" si="1"/>
        <v>0.53769418033189376</v>
      </c>
      <c r="R11" s="4">
        <f t="shared" si="2"/>
        <v>7645.382492761305</v>
      </c>
      <c r="S11" s="4">
        <f t="shared" si="2"/>
        <v>8892.1175072386923</v>
      </c>
    </row>
    <row r="12" spans="2:19" x14ac:dyDescent="0.3">
      <c r="I12">
        <v>4.5</v>
      </c>
      <c r="J12" s="14">
        <f>'Performance evolution'!P12</f>
        <v>0.45</v>
      </c>
      <c r="K12" s="25">
        <f>'Performance evolution'!O12</f>
        <v>0.62704582921215513</v>
      </c>
      <c r="L12" s="15">
        <f t="shared" si="3"/>
        <v>71264.719646346406</v>
      </c>
      <c r="M12" s="15">
        <f t="shared" si="3"/>
        <v>23235.280353653608</v>
      </c>
      <c r="N12" s="31">
        <f t="shared" si="0"/>
        <v>50.539833992267354</v>
      </c>
      <c r="O12" s="31">
        <f t="shared" si="0"/>
        <v>89.596620608282478</v>
      </c>
      <c r="P12" s="30">
        <f t="shared" si="1"/>
        <v>0.36064730006426937</v>
      </c>
      <c r="Q12" s="30">
        <f t="shared" si="1"/>
        <v>0.63935269993573063</v>
      </c>
      <c r="R12" s="4">
        <f t="shared" si="2"/>
        <v>5964.2047248128547</v>
      </c>
      <c r="S12" s="4">
        <f t="shared" si="2"/>
        <v>10573.295275187145</v>
      </c>
    </row>
    <row r="13" spans="2:19" x14ac:dyDescent="0.3">
      <c r="I13">
        <v>5</v>
      </c>
      <c r="J13" s="14">
        <f>'Performance evolution'!P13</f>
        <v>0.45</v>
      </c>
      <c r="K13" s="25">
        <f>'Performance evolution'!O13</f>
        <v>0.67050337057950149</v>
      </c>
      <c r="L13" s="15">
        <f t="shared" si="3"/>
        <v>64757.598433048639</v>
      </c>
      <c r="M13" s="15">
        <f t="shared" si="3"/>
        <v>29742.401566951372</v>
      </c>
      <c r="N13" s="31">
        <f t="shared" si="0"/>
        <v>48.829687563146472</v>
      </c>
      <c r="O13" s="31">
        <f t="shared" si="0"/>
        <v>120.71035370001503</v>
      </c>
      <c r="P13" s="30">
        <f t="shared" si="1"/>
        <v>0.28801271486865226</v>
      </c>
      <c r="Q13" s="30">
        <f t="shared" si="1"/>
        <v>0.71198728513134779</v>
      </c>
      <c r="R13" s="4">
        <f t="shared" si="2"/>
        <v>4763.0102721403364</v>
      </c>
      <c r="S13" s="4">
        <f t="shared" si="2"/>
        <v>11774.489727859664</v>
      </c>
    </row>
    <row r="14" spans="2:19" x14ac:dyDescent="0.3">
      <c r="I14">
        <v>5.5</v>
      </c>
      <c r="J14" s="14">
        <f>'Performance evolution'!P14</f>
        <v>0.45</v>
      </c>
      <c r="K14" s="25">
        <f>'Performance evolution'!O14</f>
        <v>0.69284688751627954</v>
      </c>
      <c r="L14" s="15">
        <f t="shared" si="3"/>
        <v>58188.02897940547</v>
      </c>
      <c r="M14" s="15">
        <f t="shared" si="3"/>
        <v>36311.971020594545</v>
      </c>
      <c r="N14" s="31">
        <f t="shared" si="0"/>
        <v>46.970860079632054</v>
      </c>
      <c r="O14" s="31">
        <f t="shared" si="0"/>
        <v>143.81035625528739</v>
      </c>
      <c r="P14" s="30">
        <f t="shared" si="1"/>
        <v>0.24620274984081225</v>
      </c>
      <c r="Q14" s="30">
        <f t="shared" si="1"/>
        <v>0.75379725015918775</v>
      </c>
      <c r="R14" s="4">
        <f t="shared" si="2"/>
        <v>4071.5779754924324</v>
      </c>
      <c r="S14" s="4">
        <f t="shared" si="2"/>
        <v>12465.922024507567</v>
      </c>
    </row>
    <row r="15" spans="2:19" x14ac:dyDescent="0.3">
      <c r="I15">
        <v>6</v>
      </c>
      <c r="J15" s="14">
        <f>'Performance evolution'!P15</f>
        <v>0.45</v>
      </c>
      <c r="K15" s="25">
        <f>'Performance evolution'!O15</f>
        <v>0.69915790203145722</v>
      </c>
      <c r="L15" s="15">
        <f t="shared" si="3"/>
        <v>52076.701883501941</v>
      </c>
      <c r="M15" s="15">
        <f t="shared" si="3"/>
        <v>42423.298116498067</v>
      </c>
      <c r="N15" s="31">
        <f t="shared" si="0"/>
        <v>45.099293552900377</v>
      </c>
      <c r="O15" s="31">
        <f t="shared" si="0"/>
        <v>156.72949119080056</v>
      </c>
      <c r="P15" s="30">
        <f t="shared" si="1"/>
        <v>0.22345322848854901</v>
      </c>
      <c r="Q15" s="30">
        <f t="shared" si="1"/>
        <v>0.77654677151145102</v>
      </c>
      <c r="R15" s="4">
        <f t="shared" si="2"/>
        <v>3695.3577661293793</v>
      </c>
      <c r="S15" s="4">
        <f t="shared" si="2"/>
        <v>12842.142233870622</v>
      </c>
    </row>
    <row r="16" spans="2:19" x14ac:dyDescent="0.3">
      <c r="I16">
        <v>6.5</v>
      </c>
      <c r="J16" s="14">
        <f>'Performance evolution'!P16</f>
        <v>0.45</v>
      </c>
      <c r="K16" s="25">
        <f>'Performance evolution'!O16</f>
        <v>0.69996345874965382</v>
      </c>
      <c r="L16" s="15">
        <f t="shared" si="3"/>
        <v>46658.636820018481</v>
      </c>
      <c r="M16" s="15">
        <f t="shared" si="3"/>
        <v>47841.363179981519</v>
      </c>
      <c r="N16" s="31">
        <f t="shared" si="0"/>
        <v>43.301979848384818</v>
      </c>
      <c r="O16" s="31">
        <f t="shared" si="0"/>
        <v>164.488899122405</v>
      </c>
      <c r="P16" s="30">
        <f t="shared" si="1"/>
        <v>0.20839211067812069</v>
      </c>
      <c r="Q16" s="30">
        <f t="shared" si="1"/>
        <v>0.7916078893218792</v>
      </c>
      <c r="R16" s="4">
        <f t="shared" si="2"/>
        <v>3446.2845303394211</v>
      </c>
      <c r="S16" s="4">
        <f t="shared" si="2"/>
        <v>13091.215469660578</v>
      </c>
    </row>
    <row r="17" spans="9:19" x14ac:dyDescent="0.3">
      <c r="I17">
        <v>7</v>
      </c>
      <c r="J17" s="14">
        <f>'Performance evolution'!P17</f>
        <v>0.45</v>
      </c>
      <c r="K17" s="25">
        <f>'Performance evolution'!O17</f>
        <v>0.69999958868433132</v>
      </c>
      <c r="L17" s="15">
        <f t="shared" si="3"/>
        <v>41939.659906854671</v>
      </c>
      <c r="M17" s="15">
        <f t="shared" si="3"/>
        <v>52560.340093145329</v>
      </c>
      <c r="N17" s="31">
        <f t="shared" si="0"/>
        <v>41.609467722544352</v>
      </c>
      <c r="O17" s="31">
        <f t="shared" si="0"/>
        <v>170.33487174674266</v>
      </c>
      <c r="P17" s="30">
        <f t="shared" si="1"/>
        <v>0.19632261860229586</v>
      </c>
      <c r="Q17" s="30">
        <f t="shared" si="1"/>
        <v>0.80367738139770417</v>
      </c>
      <c r="R17" s="4">
        <f t="shared" si="2"/>
        <v>3246.6853051354678</v>
      </c>
      <c r="S17" s="4">
        <f t="shared" si="2"/>
        <v>13290.814694864534</v>
      </c>
    </row>
    <row r="18" spans="9:19" x14ac:dyDescent="0.3">
      <c r="I18">
        <v>7.5</v>
      </c>
      <c r="J18" s="14">
        <f>'Performance evolution'!P18</f>
        <v>0.45</v>
      </c>
      <c r="K18" s="25">
        <f>'Performance evolution'!O18</f>
        <v>0.69999999920529066</v>
      </c>
      <c r="L18" s="15">
        <f t="shared" si="3"/>
        <v>37846.904728290574</v>
      </c>
      <c r="M18" s="15">
        <f t="shared" si="3"/>
        <v>56653.095271709433</v>
      </c>
      <c r="N18" s="31">
        <f t="shared" si="0"/>
        <v>40.026924105301489</v>
      </c>
      <c r="O18" s="31">
        <f t="shared" si="0"/>
        <v>175.08426332443312</v>
      </c>
      <c r="P18" s="30">
        <f t="shared" si="1"/>
        <v>0.18607551091863203</v>
      </c>
      <c r="Q18" s="30">
        <f t="shared" si="1"/>
        <v>0.81392448908136794</v>
      </c>
      <c r="R18" s="4">
        <f t="shared" si="2"/>
        <v>3077.2237618168774</v>
      </c>
      <c r="S18" s="4">
        <f t="shared" si="2"/>
        <v>13460.276238183122</v>
      </c>
    </row>
    <row r="19" spans="9:19" x14ac:dyDescent="0.3">
      <c r="I19">
        <v>8</v>
      </c>
      <c r="J19" s="14">
        <f>'Performance evolution'!P19</f>
        <v>0.45</v>
      </c>
      <c r="K19" s="25">
        <f>'Performance evolution'!O19</f>
        <v>0.69999999999983253</v>
      </c>
      <c r="L19" s="15">
        <f t="shared" si="3"/>
        <v>34300.920162656599</v>
      </c>
      <c r="M19" s="15">
        <f t="shared" si="3"/>
        <v>60199.079837343401</v>
      </c>
      <c r="N19" s="31">
        <f t="shared" si="0"/>
        <v>38.553501848376285</v>
      </c>
      <c r="O19" s="31">
        <f t="shared" si="0"/>
        <v>179.00148827704538</v>
      </c>
      <c r="P19" s="30">
        <f t="shared" si="1"/>
        <v>0.17721267540749111</v>
      </c>
      <c r="Q19" s="30">
        <f t="shared" si="1"/>
        <v>0.82278732459250881</v>
      </c>
      <c r="R19" s="4">
        <f t="shared" si="2"/>
        <v>2930.6546195513843</v>
      </c>
      <c r="S19" s="4">
        <f t="shared" si="2"/>
        <v>13606.845380448614</v>
      </c>
    </row>
    <row r="20" spans="9:19" x14ac:dyDescent="0.3">
      <c r="I20">
        <v>8.5</v>
      </c>
      <c r="J20" s="14">
        <f>'Performance evolution'!P20</f>
        <v>0.45</v>
      </c>
      <c r="K20" s="25">
        <f>'Performance evolution'!O20</f>
        <v>0.7</v>
      </c>
      <c r="L20" s="15">
        <f t="shared" si="3"/>
        <v>31228.913753743076</v>
      </c>
      <c r="M20" s="15">
        <f t="shared" si="3"/>
        <v>63271.08624625692</v>
      </c>
      <c r="N20" s="31">
        <f t="shared" si="0"/>
        <v>37.186479447035907</v>
      </c>
      <c r="O20" s="31">
        <f t="shared" si="0"/>
        <v>182.2616191097481</v>
      </c>
      <c r="P20" s="30">
        <f t="shared" si="1"/>
        <v>0.16945455299724824</v>
      </c>
      <c r="Q20" s="30">
        <f t="shared" si="1"/>
        <v>0.83054544700275179</v>
      </c>
      <c r="R20" s="4">
        <f t="shared" si="2"/>
        <v>2802.3546701919927</v>
      </c>
      <c r="S20" s="4">
        <f t="shared" si="2"/>
        <v>13735.145329808007</v>
      </c>
    </row>
    <row r="21" spans="9:19" x14ac:dyDescent="0.3">
      <c r="I21">
        <v>9</v>
      </c>
      <c r="J21" s="14">
        <f>'Performance evolution'!P21</f>
        <v>0.45</v>
      </c>
      <c r="K21" s="25">
        <f>'Performance evolution'!O21</f>
        <v>0.7</v>
      </c>
      <c r="L21" s="15">
        <f t="shared" ref="L21:M30" si="4">L20-($F$2*$F$3*$F$4*($F$5/2))*L20/SUM($L20:$M20)+R20</f>
        <v>28566.208517030031</v>
      </c>
      <c r="M21" s="15">
        <f t="shared" si="4"/>
        <v>65933.791482969958</v>
      </c>
      <c r="N21" s="31">
        <f t="shared" si="0"/>
        <v>35.922024580658388</v>
      </c>
      <c r="O21" s="31">
        <f t="shared" si="0"/>
        <v>184.9953342926913</v>
      </c>
      <c r="P21" s="30">
        <f t="shared" si="1"/>
        <v>0.16260390203764941</v>
      </c>
      <c r="Q21" s="30">
        <f t="shared" si="1"/>
        <v>0.83739609796235059</v>
      </c>
      <c r="R21" s="4">
        <f t="shared" si="2"/>
        <v>2689.0620299476273</v>
      </c>
      <c r="S21" s="4">
        <f t="shared" si="2"/>
        <v>13848.437970052373</v>
      </c>
    </row>
    <row r="22" spans="9:19" x14ac:dyDescent="0.3">
      <c r="I22">
        <v>9.5</v>
      </c>
      <c r="J22" s="14">
        <f>'Performance evolution'!P22</f>
        <v>0.45</v>
      </c>
      <c r="K22" s="25">
        <f>'Performance evolution'!O22</f>
        <v>0.7</v>
      </c>
      <c r="L22" s="15">
        <f t="shared" si="4"/>
        <v>26256.184056497405</v>
      </c>
      <c r="M22" s="15">
        <f t="shared" si="4"/>
        <v>68243.815943502588</v>
      </c>
      <c r="N22" s="31">
        <f t="shared" si="0"/>
        <v>34.755584286797408</v>
      </c>
      <c r="O22" s="31">
        <f t="shared" si="0"/>
        <v>187.30244783459025</v>
      </c>
      <c r="P22" s="30">
        <f t="shared" si="1"/>
        <v>0.15651577182219792</v>
      </c>
      <c r="Q22" s="30">
        <f t="shared" si="1"/>
        <v>0.843484228177802</v>
      </c>
      <c r="R22" s="4">
        <f t="shared" si="2"/>
        <v>2588.3795765095979</v>
      </c>
      <c r="S22" s="4">
        <f t="shared" si="2"/>
        <v>13949.1204234904</v>
      </c>
    </row>
    <row r="23" spans="9:19" x14ac:dyDescent="0.3">
      <c r="I23">
        <v>10</v>
      </c>
      <c r="J23" s="14">
        <f>'Performance evolution'!P23</f>
        <v>0.45</v>
      </c>
      <c r="K23" s="25">
        <f>'Performance evolution'!O23</f>
        <v>0.7</v>
      </c>
      <c r="L23" s="15">
        <f t="shared" si="4"/>
        <v>24249.731423119956</v>
      </c>
      <c r="M23" s="15">
        <f t="shared" si="4"/>
        <v>70250.268576880044</v>
      </c>
      <c r="N23" s="31">
        <f t="shared" si="0"/>
        <v>33.682151559781452</v>
      </c>
      <c r="O23" s="31">
        <f t="shared" si="0"/>
        <v>189.26052158740401</v>
      </c>
      <c r="P23" s="30">
        <f t="shared" si="1"/>
        <v>0.15107987665306538</v>
      </c>
      <c r="Q23" s="30">
        <f t="shared" si="1"/>
        <v>0.84892012334693456</v>
      </c>
      <c r="R23" s="4">
        <f t="shared" si="2"/>
        <v>2498.4834601500688</v>
      </c>
      <c r="S23" s="4">
        <f t="shared" si="2"/>
        <v>14039.01653984993</v>
      </c>
    </row>
    <row r="24" spans="9:19" x14ac:dyDescent="0.3">
      <c r="I24">
        <v>10.5</v>
      </c>
      <c r="J24" s="14">
        <f>'Performance evolution'!P24</f>
        <v>0.45</v>
      </c>
      <c r="K24" s="25">
        <f>'Performance evolution'!O24</f>
        <v>0.7</v>
      </c>
      <c r="L24" s="15">
        <f t="shared" si="4"/>
        <v>22504.511884224034</v>
      </c>
      <c r="M24" s="15">
        <f t="shared" si="4"/>
        <v>71995.488115775966</v>
      </c>
      <c r="N24" s="31">
        <f t="shared" si="0"/>
        <v>32.696457341670182</v>
      </c>
      <c r="O24" s="31">
        <f t="shared" si="0"/>
        <v>190.93067968687714</v>
      </c>
      <c r="P24" s="30">
        <f t="shared" si="1"/>
        <v>0.14620970324141067</v>
      </c>
      <c r="Q24" s="30">
        <f t="shared" si="1"/>
        <v>0.85379029675858931</v>
      </c>
      <c r="R24" s="4">
        <f t="shared" si="2"/>
        <v>2417.9429673548289</v>
      </c>
      <c r="S24" s="4">
        <f t="shared" si="2"/>
        <v>14119.557032645171</v>
      </c>
    </row>
    <row r="25" spans="9:19" x14ac:dyDescent="0.3">
      <c r="I25">
        <v>11</v>
      </c>
      <c r="J25" s="14">
        <f>'Performance evolution'!P25</f>
        <v>0.45</v>
      </c>
      <c r="K25" s="25">
        <f>'Performance evolution'!O25</f>
        <v>0.7</v>
      </c>
      <c r="L25" s="15">
        <f t="shared" si="4"/>
        <v>20984.165271839658</v>
      </c>
      <c r="M25" s="15">
        <f t="shared" si="4"/>
        <v>73515.834728160349</v>
      </c>
      <c r="N25" s="31">
        <f t="shared" si="0"/>
        <v>31.793113486519449</v>
      </c>
      <c r="O25" s="31">
        <f t="shared" si="0"/>
        <v>192.36165861024745</v>
      </c>
      <c r="P25" s="30">
        <f t="shared" si="1"/>
        <v>0.14183554152839747</v>
      </c>
      <c r="Q25" s="30">
        <f t="shared" si="1"/>
        <v>0.85816445847160261</v>
      </c>
      <c r="R25" s="4">
        <f t="shared" si="2"/>
        <v>2345.6052680258731</v>
      </c>
      <c r="S25" s="4">
        <f t="shared" si="2"/>
        <v>14191.894731974127</v>
      </c>
    </row>
    <row r="26" spans="9:19" x14ac:dyDescent="0.3">
      <c r="I26">
        <v>11.5</v>
      </c>
      <c r="J26" s="14">
        <f>'Performance evolution'!P26</f>
        <v>0.45</v>
      </c>
      <c r="K26" s="25">
        <f>'Performance evolution'!O26</f>
        <v>0.7</v>
      </c>
      <c r="L26" s="15">
        <f t="shared" si="4"/>
        <v>19657.541617293591</v>
      </c>
      <c r="M26" s="15">
        <f t="shared" si="4"/>
        <v>74842.45838270642</v>
      </c>
      <c r="N26" s="31">
        <f t="shared" si="0"/>
        <v>30.966721355980106</v>
      </c>
      <c r="O26" s="31">
        <f t="shared" si="0"/>
        <v>193.5927032874342</v>
      </c>
      <c r="P26" s="30">
        <f t="shared" si="1"/>
        <v>0.1378998962308228</v>
      </c>
      <c r="Q26" s="30">
        <f t="shared" si="1"/>
        <v>0.86210010376917723</v>
      </c>
      <c r="R26" s="4">
        <f t="shared" si="2"/>
        <v>2280.5195339172319</v>
      </c>
      <c r="S26" s="4">
        <f t="shared" si="2"/>
        <v>14256.980466082769</v>
      </c>
    </row>
    <row r="27" spans="9:19" x14ac:dyDescent="0.3">
      <c r="I27">
        <v>12</v>
      </c>
      <c r="J27" s="14">
        <f>'Performance evolution'!P27</f>
        <v>0.45</v>
      </c>
      <c r="K27" s="25">
        <f>'Performance evolution'!O27</f>
        <v>0.7</v>
      </c>
      <c r="L27" s="15">
        <f t="shared" si="4"/>
        <v>18497.991368184445</v>
      </c>
      <c r="M27" s="15">
        <f t="shared" si="4"/>
        <v>76002.008631815566</v>
      </c>
      <c r="N27" s="31">
        <f t="shared" si="0"/>
        <v>30.211954910613073</v>
      </c>
      <c r="O27" s="31">
        <f t="shared" si="0"/>
        <v>194.65568454803872</v>
      </c>
      <c r="P27" s="30">
        <f t="shared" si="1"/>
        <v>0.13435439169168842</v>
      </c>
      <c r="Q27" s="30">
        <f t="shared" si="1"/>
        <v>0.8656456083083115</v>
      </c>
      <c r="R27" s="4">
        <f t="shared" si="2"/>
        <v>2221.8857526012971</v>
      </c>
      <c r="S27" s="4">
        <f t="shared" si="2"/>
        <v>14315.614247398702</v>
      </c>
    </row>
    <row r="28" spans="9:19" x14ac:dyDescent="0.3">
      <c r="I28">
        <v>12.5</v>
      </c>
      <c r="J28" s="14">
        <f>'Performance evolution'!P28</f>
        <v>0.45</v>
      </c>
      <c r="K28" s="25">
        <f>'Performance evolution'!O28</f>
        <v>0.7</v>
      </c>
      <c r="L28" s="15">
        <f t="shared" si="4"/>
        <v>17482.728631353464</v>
      </c>
      <c r="M28" s="15">
        <f t="shared" si="4"/>
        <v>77017.271368646543</v>
      </c>
      <c r="N28" s="31">
        <f t="shared" si="0"/>
        <v>29.523623993548004</v>
      </c>
      <c r="O28" s="31">
        <f t="shared" si="0"/>
        <v>195.57667669907258</v>
      </c>
      <c r="P28" s="30">
        <f t="shared" si="1"/>
        <v>0.13115763907336206</v>
      </c>
      <c r="Q28" s="30">
        <f t="shared" si="1"/>
        <v>0.86884236092663791</v>
      </c>
      <c r="R28" s="4">
        <f t="shared" si="2"/>
        <v>2169.0194561757248</v>
      </c>
      <c r="S28" s="4">
        <f t="shared" si="2"/>
        <v>14368.480543824275</v>
      </c>
    </row>
    <row r="29" spans="9:19" x14ac:dyDescent="0.3">
      <c r="I29">
        <v>13</v>
      </c>
      <c r="J29" s="14">
        <f>'Performance evolution'!P29</f>
        <v>0.45</v>
      </c>
      <c r="K29" s="25">
        <f>'Performance evolution'!O29</f>
        <v>0.7</v>
      </c>
      <c r="L29" s="15">
        <f t="shared" si="4"/>
        <v>16592.270577042331</v>
      </c>
      <c r="M29" s="15">
        <f t="shared" si="4"/>
        <v>77907.729422957666</v>
      </c>
      <c r="N29" s="31">
        <f t="shared" si="0"/>
        <v>28.896721727633036</v>
      </c>
      <c r="O29" s="31">
        <f t="shared" si="0"/>
        <v>196.37715186064264</v>
      </c>
      <c r="P29" s="30">
        <f t="shared" si="1"/>
        <v>0.12827373750604765</v>
      </c>
      <c r="Q29" s="30">
        <f t="shared" si="1"/>
        <v>0.87172626249395235</v>
      </c>
      <c r="R29" s="4">
        <f t="shared" si="2"/>
        <v>2121.3269340062629</v>
      </c>
      <c r="S29" s="4">
        <f t="shared" si="2"/>
        <v>14416.173065993737</v>
      </c>
    </row>
    <row r="30" spans="9:19" x14ac:dyDescent="0.3">
      <c r="I30">
        <v>13.5</v>
      </c>
      <c r="J30" s="14">
        <f>'Performance evolution'!P30</f>
        <v>0.45</v>
      </c>
      <c r="K30" s="25">
        <f>'Performance evolution'!O30</f>
        <v>0.7</v>
      </c>
      <c r="L30" s="15">
        <f t="shared" si="4"/>
        <v>15809.950160066186</v>
      </c>
      <c r="M30" s="15">
        <f t="shared" si="4"/>
        <v>78690.04983993381</v>
      </c>
      <c r="N30" s="31">
        <f t="shared" si="0"/>
        <v>28.326458924057594</v>
      </c>
      <c r="O30" s="31">
        <f t="shared" si="0"/>
        <v>197.07489659782402</v>
      </c>
      <c r="P30" s="30">
        <f t="shared" si="1"/>
        <v>0.1256712004170166</v>
      </c>
      <c r="Q30" s="30">
        <f t="shared" si="1"/>
        <v>0.87432879958298337</v>
      </c>
      <c r="R30" s="4">
        <f t="shared" si="2"/>
        <v>2078.287476896412</v>
      </c>
      <c r="S30" s="4">
        <f t="shared" si="2"/>
        <v>14459.212523103588</v>
      </c>
    </row>
    <row r="31" spans="9:19" x14ac:dyDescent="0.3">
      <c r="I31">
        <v>14</v>
      </c>
      <c r="J31" s="14">
        <f>'Performance evolution'!P31</f>
        <v>0.45</v>
      </c>
      <c r="K31" s="25">
        <f>'Performance evolution'!O31</f>
        <v>0.7</v>
      </c>
      <c r="L31" s="15">
        <f>L30-($F$2*$F$3*$F$4*($F$5/2))*L30/SUM($L30:$M30)+R30</f>
        <v>15121.496358951015</v>
      </c>
      <c r="M31" s="15">
        <f>M30-($F$2*$F$3*$F$4*($F$5/2))*M30/SUM($L30:$M30)+S30</f>
        <v>79378.503641048985</v>
      </c>
      <c r="N31" s="31">
        <f t="shared" si="0"/>
        <v>27.808287785577782</v>
      </c>
      <c r="O31" s="31">
        <f t="shared" si="0"/>
        <v>197.68472369228198</v>
      </c>
      <c r="P31" s="30">
        <f t="shared" si="1"/>
        <v>0.1233221712873712</v>
      </c>
      <c r="Q31" s="30">
        <f t="shared" si="1"/>
        <v>0.87667782871262878</v>
      </c>
      <c r="R31" s="4">
        <f t="shared" si="2"/>
        <v>2039.4404076649014</v>
      </c>
      <c r="S31" s="4">
        <f t="shared" si="2"/>
        <v>14498.059592335099</v>
      </c>
    </row>
    <row r="32" spans="9:19" x14ac:dyDescent="0.3">
      <c r="I32">
        <v>14.5</v>
      </c>
      <c r="J32" s="14">
        <f>'Performance evolution'!P32</f>
        <v>0.45</v>
      </c>
      <c r="K32" s="25">
        <f>'Performance evolution'!O32</f>
        <v>0.7</v>
      </c>
      <c r="L32" s="15">
        <f t="shared" ref="L32:M42" si="5">L31-($F$2*$F$3*$F$4*($F$5/2))*L31/SUM($L31:$M31)+R31</f>
        <v>14514.674903799489</v>
      </c>
      <c r="M32" s="15">
        <f t="shared" si="5"/>
        <v>79985.325096200511</v>
      </c>
      <c r="N32" s="31">
        <f t="shared" si="0"/>
        <v>27.337916792463236</v>
      </c>
      <c r="O32" s="31">
        <f t="shared" si="0"/>
        <v>198.21903042269349</v>
      </c>
      <c r="P32" s="30">
        <f t="shared" si="1"/>
        <v>0.12120183895903612</v>
      </c>
      <c r="Q32" s="30">
        <f t="shared" si="1"/>
        <v>0.87879816104096387</v>
      </c>
      <c r="R32" s="4">
        <f t="shared" si="2"/>
        <v>2004.3754117850599</v>
      </c>
      <c r="S32" s="4">
        <f t="shared" si="2"/>
        <v>14533.12458821494</v>
      </c>
    </row>
    <row r="33" spans="9:19" x14ac:dyDescent="0.3">
      <c r="I33">
        <v>15</v>
      </c>
      <c r="J33" s="14">
        <f>'Performance evolution'!P33</f>
        <v>0.45</v>
      </c>
      <c r="K33" s="25">
        <f>'Performance evolution'!O33</f>
        <v>0.7</v>
      </c>
      <c r="L33" s="15">
        <f t="shared" si="5"/>
        <v>13978.982207419638</v>
      </c>
      <c r="M33" s="15">
        <f t="shared" si="5"/>
        <v>80521.017792580358</v>
      </c>
      <c r="N33" s="31">
        <f t="shared" si="0"/>
        <v>26.911318380787005</v>
      </c>
      <c r="O33" s="31">
        <f t="shared" si="0"/>
        <v>198.68824028069866</v>
      </c>
      <c r="P33" s="30">
        <f t="shared" si="1"/>
        <v>0.11928799214172089</v>
      </c>
      <c r="Q33" s="30">
        <f t="shared" si="1"/>
        <v>0.88071200785827908</v>
      </c>
      <c r="R33" s="4">
        <f t="shared" si="2"/>
        <v>1972.7251700437093</v>
      </c>
      <c r="S33" s="4">
        <f t="shared" si="2"/>
        <v>14564.77482995629</v>
      </c>
    </row>
    <row r="34" spans="9:19" x14ac:dyDescent="0.3">
      <c r="I34">
        <v>15.5</v>
      </c>
      <c r="J34" s="14">
        <f>'Performance evolution'!P34</f>
        <v>0.45</v>
      </c>
      <c r="K34" s="25">
        <f>'Performance evolution'!O34</f>
        <v>0.7</v>
      </c>
      <c r="L34" s="15">
        <f t="shared" si="5"/>
        <v>13505.385491164912</v>
      </c>
      <c r="M34" s="15">
        <f t="shared" si="5"/>
        <v>80994.61450883509</v>
      </c>
      <c r="N34" s="31">
        <f t="shared" si="0"/>
        <v>26.524730805197038</v>
      </c>
      <c r="O34" s="31">
        <f t="shared" si="0"/>
        <v>199.10115512427851</v>
      </c>
      <c r="P34" s="30">
        <f t="shared" si="1"/>
        <v>0.11756067215393867</v>
      </c>
      <c r="Q34" s="30">
        <f t="shared" si="1"/>
        <v>0.88243932784606138</v>
      </c>
      <c r="R34" s="4">
        <f t="shared" si="2"/>
        <v>1944.1596157457609</v>
      </c>
      <c r="S34" s="4">
        <f t="shared" si="2"/>
        <v>14593.340384254239</v>
      </c>
    </row>
    <row r="35" spans="9:19" x14ac:dyDescent="0.3">
      <c r="I35">
        <v>16</v>
      </c>
      <c r="J35" s="14">
        <f>'Performance evolution'!P35</f>
        <v>0.45</v>
      </c>
      <c r="K35" s="25">
        <f>'Performance evolution'!O35</f>
        <v>0.7</v>
      </c>
      <c r="L35" s="15">
        <f t="shared" si="5"/>
        <v>13086.102645956813</v>
      </c>
      <c r="M35" s="15">
        <f t="shared" si="5"/>
        <v>81413.897354043176</v>
      </c>
      <c r="N35" s="31">
        <f t="shared" si="0"/>
        <v>26.174655393386473</v>
      </c>
      <c r="O35" s="31">
        <f t="shared" si="0"/>
        <v>199.4652378141777</v>
      </c>
      <c r="P35" s="30">
        <f t="shared" si="1"/>
        <v>0.11600189585849802</v>
      </c>
      <c r="Q35" s="30">
        <f t="shared" si="1"/>
        <v>0.88399810414150193</v>
      </c>
      <c r="R35" s="4">
        <f t="shared" si="2"/>
        <v>1918.3813527599109</v>
      </c>
      <c r="S35" s="4">
        <f t="shared" si="2"/>
        <v>14619.118647240088</v>
      </c>
    </row>
    <row r="36" spans="9:19" x14ac:dyDescent="0.3">
      <c r="I36">
        <v>16.5</v>
      </c>
      <c r="J36" s="14">
        <f>'Performance evolution'!P36</f>
        <v>0.45</v>
      </c>
      <c r="K36" s="25">
        <f>'Performance evolution'!O36</f>
        <v>0.7</v>
      </c>
      <c r="L36" s="15">
        <f t="shared" si="5"/>
        <v>12714.416035674281</v>
      </c>
      <c r="M36" s="15">
        <f t="shared" si="5"/>
        <v>81785.583964325706</v>
      </c>
      <c r="N36" s="31">
        <f t="shared" si="0"/>
        <v>25.857850233737523</v>
      </c>
      <c r="O36" s="31">
        <f t="shared" si="0"/>
        <v>199.78684041482023</v>
      </c>
      <c r="P36" s="30">
        <f t="shared" si="1"/>
        <v>0.11459542947549871</v>
      </c>
      <c r="Q36" s="30">
        <f t="shared" si="1"/>
        <v>0.88540457052450139</v>
      </c>
      <c r="R36" s="4">
        <f t="shared" si="2"/>
        <v>1895.1219149510598</v>
      </c>
      <c r="S36" s="4">
        <f t="shared" si="2"/>
        <v>14642.378085048942</v>
      </c>
    </row>
    <row r="37" spans="9:19" x14ac:dyDescent="0.3">
      <c r="I37">
        <v>17</v>
      </c>
      <c r="J37" s="14">
        <f>'Performance evolution'!P37</f>
        <v>0.45</v>
      </c>
      <c r="K37" s="25">
        <f>'Performance evolution'!O37</f>
        <v>0.7</v>
      </c>
      <c r="L37" s="15">
        <f t="shared" si="5"/>
        <v>12384.515144382342</v>
      </c>
      <c r="M37" s="15">
        <f t="shared" si="5"/>
        <v>82115.484855617644</v>
      </c>
      <c r="N37" s="31">
        <f t="shared" si="0"/>
        <v>25.571321185694433</v>
      </c>
      <c r="O37" s="31">
        <f t="shared" si="0"/>
        <v>200.07138944021574</v>
      </c>
      <c r="P37" s="30">
        <f t="shared" si="1"/>
        <v>0.11332659989220197</v>
      </c>
      <c r="Q37" s="30">
        <f t="shared" si="1"/>
        <v>0.88667340010779794</v>
      </c>
      <c r="R37" s="4">
        <f t="shared" si="2"/>
        <v>1874.13864571729</v>
      </c>
      <c r="S37" s="4">
        <f t="shared" si="2"/>
        <v>14663.361354282708</v>
      </c>
    </row>
    <row r="38" spans="9:19" x14ac:dyDescent="0.3">
      <c r="I38">
        <v>17.5</v>
      </c>
      <c r="J38" s="14">
        <f>'Performance evolution'!P38</f>
        <v>0.45</v>
      </c>
      <c r="K38" s="25">
        <f>'Performance evolution'!O38</f>
        <v>0.7</v>
      </c>
      <c r="L38" s="15">
        <f t="shared" si="5"/>
        <v>12091.363639832722</v>
      </c>
      <c r="M38" s="15">
        <f t="shared" si="5"/>
        <v>82408.636360167264</v>
      </c>
      <c r="N38" s="31">
        <f t="shared" si="0"/>
        <v>25.31231096290422</v>
      </c>
      <c r="O38" s="31">
        <f t="shared" si="0"/>
        <v>200.32353697442491</v>
      </c>
      <c r="P38" s="30">
        <f t="shared" si="1"/>
        <v>0.11218213415243651</v>
      </c>
      <c r="Q38" s="30">
        <f t="shared" si="1"/>
        <v>0.8878178658475635</v>
      </c>
      <c r="R38" s="4">
        <f t="shared" si="2"/>
        <v>1855.2120435459187</v>
      </c>
      <c r="S38" s="4">
        <f t="shared" si="2"/>
        <v>14682.287956454082</v>
      </c>
    </row>
    <row r="39" spans="9:19" x14ac:dyDescent="0.3">
      <c r="I39">
        <v>18</v>
      </c>
      <c r="J39" s="14">
        <f>'Performance evolution'!P39</f>
        <v>0.45</v>
      </c>
      <c r="K39" s="25">
        <f>'Performance evolution'!O39</f>
        <v>0.7</v>
      </c>
      <c r="L39" s="15">
        <f t="shared" si="5"/>
        <v>11830.587046407913</v>
      </c>
      <c r="M39" s="15">
        <f t="shared" si="5"/>
        <v>82669.412953592066</v>
      </c>
      <c r="N39" s="31">
        <f t="shared" si="0"/>
        <v>25.078286912229618</v>
      </c>
      <c r="O39" s="31">
        <f t="shared" si="0"/>
        <v>200.5472845185906</v>
      </c>
      <c r="P39" s="30">
        <f t="shared" si="1"/>
        <v>0.11115002059914539</v>
      </c>
      <c r="Q39" s="30">
        <f t="shared" si="1"/>
        <v>0.88884997940085453</v>
      </c>
      <c r="R39" s="4">
        <f t="shared" si="2"/>
        <v>1838.1434656583669</v>
      </c>
      <c r="S39" s="4">
        <f t="shared" si="2"/>
        <v>14699.356534341632</v>
      </c>
    </row>
    <row r="40" spans="9:19" x14ac:dyDescent="0.3">
      <c r="I40">
        <v>18.5</v>
      </c>
      <c r="J40" s="14">
        <f>'Performance evolution'!P40</f>
        <v>0.45</v>
      </c>
      <c r="K40" s="25">
        <f>'Performance evolution'!O40</f>
        <v>0.7</v>
      </c>
      <c r="L40" s="15">
        <f t="shared" si="5"/>
        <v>11598.377778944894</v>
      </c>
      <c r="M40" s="15">
        <f t="shared" si="5"/>
        <v>82901.622221055077</v>
      </c>
      <c r="N40" s="31">
        <f t="shared" si="0"/>
        <v>24.866927997929665</v>
      </c>
      <c r="O40" s="31">
        <f t="shared" si="0"/>
        <v>200.74608492381731</v>
      </c>
      <c r="P40" s="30">
        <f t="shared" si="1"/>
        <v>0.11021938706414361</v>
      </c>
      <c r="Q40" s="30">
        <f t="shared" si="1"/>
        <v>0.88978061293585631</v>
      </c>
      <c r="R40" s="4">
        <f t="shared" si="2"/>
        <v>1822.753113573275</v>
      </c>
      <c r="S40" s="4">
        <f t="shared" si="2"/>
        <v>14714.746886426723</v>
      </c>
    </row>
    <row r="41" spans="9:19" x14ac:dyDescent="0.3">
      <c r="I41">
        <v>19</v>
      </c>
      <c r="J41" s="14">
        <f>'Performance evolution'!P41</f>
        <v>0.45</v>
      </c>
      <c r="K41" s="25">
        <f>'Performance evolution'!O41</f>
        <v>0.7</v>
      </c>
      <c r="L41" s="15">
        <f t="shared" si="5"/>
        <v>11391.414781202813</v>
      </c>
      <c r="M41" s="15">
        <f t="shared" si="5"/>
        <v>83108.585218797161</v>
      </c>
      <c r="N41" s="31">
        <f t="shared" si="0"/>
        <v>24.676111399945803</v>
      </c>
      <c r="O41" s="31">
        <f t="shared" si="0"/>
        <v>200.92292663059271</v>
      </c>
      <c r="P41" s="30">
        <f t="shared" si="1"/>
        <v>0.10938039282155755</v>
      </c>
      <c r="Q41" s="30">
        <f t="shared" si="1"/>
        <v>0.89061960717844246</v>
      </c>
      <c r="R41" s="4">
        <f t="shared" si="2"/>
        <v>1808.8782462865081</v>
      </c>
      <c r="S41" s="4">
        <f t="shared" si="2"/>
        <v>14728.621753713493</v>
      </c>
    </row>
    <row r="42" spans="9:19" x14ac:dyDescent="0.3">
      <c r="I42">
        <v>19.5</v>
      </c>
      <c r="J42" s="14">
        <f>'Performance evolution'!P42</f>
        <v>0.45</v>
      </c>
      <c r="K42" s="25">
        <f>'Performance evolution'!O42</f>
        <v>0.7</v>
      </c>
      <c r="L42" s="15">
        <f t="shared" si="5"/>
        <v>11206.795440778827</v>
      </c>
      <c r="M42" s="15">
        <f t="shared" si="5"/>
        <v>83293.204559221151</v>
      </c>
      <c r="N42" s="31">
        <f t="shared" si="0"/>
        <v>24.503899048221268</v>
      </c>
      <c r="O42" s="31">
        <f t="shared" si="0"/>
        <v>201.08040355896631</v>
      </c>
      <c r="P42" s="30">
        <f t="shared" si="1"/>
        <v>0.10862413193213261</v>
      </c>
      <c r="Q42" s="30">
        <f t="shared" si="1"/>
        <v>0.89137586806786739</v>
      </c>
      <c r="R42" s="4">
        <f t="shared" si="2"/>
        <v>1796.371581827643</v>
      </c>
      <c r="S42" s="4">
        <f t="shared" si="2"/>
        <v>14741.128418172357</v>
      </c>
    </row>
    <row r="43" spans="9:19" x14ac:dyDescent="0.3">
      <c r="I43" s="8">
        <v>20</v>
      </c>
      <c r="J43" s="22">
        <f>'Performance evolution'!P43</f>
        <v>0.45</v>
      </c>
      <c r="K43" s="26">
        <f>'Performance evolution'!O43</f>
        <v>0.7</v>
      </c>
      <c r="L43" s="23">
        <f>L42-($F$2*$F$3*$F$4*($F$5/2))*L42/SUM($L42:$M42)+R42</f>
        <v>11041.977820470176</v>
      </c>
      <c r="M43" s="23">
        <f>M42-($F$2*$F$3*$F$4*($F$5/2))*M42/SUM($L42:$M42)+S42</f>
        <v>83458.022179529798</v>
      </c>
      <c r="N43" s="32">
        <f t="shared" si="0"/>
        <v>24.348524340779761</v>
      </c>
      <c r="O43" s="32">
        <f t="shared" si="0"/>
        <v>201.22077331350812</v>
      </c>
      <c r="P43" s="33">
        <f t="shared" si="1"/>
        <v>0.10794254623293995</v>
      </c>
      <c r="Q43" s="33">
        <f t="shared" si="1"/>
        <v>0.89205745376706003</v>
      </c>
      <c r="R43" s="24">
        <f t="shared" si="2"/>
        <v>1785.0998583272444</v>
      </c>
      <c r="S43" s="24">
        <f t="shared" si="2"/>
        <v>14752.400141672755</v>
      </c>
    </row>
    <row r="44" spans="9:19" x14ac:dyDescent="0.3">
      <c r="J44" s="14"/>
      <c r="K44" s="25"/>
      <c r="L44" s="15"/>
      <c r="M44" s="15"/>
      <c r="N44" s="31"/>
      <c r="O44" s="31"/>
      <c r="P44" s="30"/>
      <c r="Q44" s="30"/>
    </row>
  </sheetData>
  <pageMargins left="0.7" right="0.7" top="0.75" bottom="0.75" header="0.3" footer="0.3"/>
  <pageSetup paperSize="9"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B7B1D3-5237-442B-8159-AEEE8444EDA4}">
  <dimension ref="B2:S44"/>
  <sheetViews>
    <sheetView zoomScale="72" zoomScaleNormal="80" workbookViewId="0">
      <selection activeCell="F8" sqref="F8"/>
    </sheetView>
  </sheetViews>
  <sheetFormatPr defaultRowHeight="14.4" x14ac:dyDescent="0.3"/>
  <cols>
    <col min="3" max="3" width="11" customWidth="1"/>
    <col min="11" max="13" width="8.88671875" style="14"/>
  </cols>
  <sheetData>
    <row r="2" spans="2:19" ht="14.4" customHeight="1" x14ac:dyDescent="0.3">
      <c r="B2" t="s">
        <v>27</v>
      </c>
      <c r="F2" s="1">
        <v>1000000</v>
      </c>
      <c r="I2" t="s">
        <v>1</v>
      </c>
      <c r="J2" t="s">
        <v>46</v>
      </c>
      <c r="K2" t="s">
        <v>47</v>
      </c>
      <c r="L2" t="s">
        <v>38</v>
      </c>
      <c r="M2" t="s">
        <v>39</v>
      </c>
      <c r="N2" s="28" t="s">
        <v>44</v>
      </c>
      <c r="O2" t="s">
        <v>45</v>
      </c>
      <c r="P2" t="s">
        <v>48</v>
      </c>
      <c r="Q2" t="s">
        <v>49</v>
      </c>
      <c r="R2" t="s">
        <v>50</v>
      </c>
      <c r="S2" t="s">
        <v>51</v>
      </c>
    </row>
    <row r="3" spans="2:19" x14ac:dyDescent="0.3">
      <c r="B3" t="s">
        <v>28</v>
      </c>
      <c r="F3" s="16">
        <v>0.34</v>
      </c>
      <c r="I3">
        <v>0</v>
      </c>
      <c r="J3" s="14">
        <f>'Performance evolution'!L3</f>
        <v>1.5</v>
      </c>
      <c r="K3" s="25">
        <f>'Performance evolution'!K3</f>
        <v>1.2</v>
      </c>
      <c r="L3" s="15">
        <f>F2*F3*F4-M3</f>
        <v>67864</v>
      </c>
      <c r="M3" s="29">
        <f>F2*F3*F4*0.002</f>
        <v>136</v>
      </c>
      <c r="N3" s="31">
        <f>IF($F$6=1,J3^$F$7*LOG(L3)^$F$8,EXP(J3*$F$7+LOG(L3)*$F$8))</f>
        <v>1839.2969597223359</v>
      </c>
      <c r="O3" s="31">
        <f>IF($F$6=1,K3^$F$7*LOG(M3)^$F$8,EXP(K3*$F$7+LOG(M3)*$F$8))</f>
        <v>35.805192034782181</v>
      </c>
      <c r="P3" s="30">
        <f>N3/SUM($N3:$O3)</f>
        <v>0.98090493789832744</v>
      </c>
      <c r="Q3" s="30">
        <f>O3/SUM($N3:$O3)</f>
        <v>1.9095062101672649E-2</v>
      </c>
      <c r="R3" s="4">
        <f>$F$2*$F$3*$F$4*($F$5/2)*P3</f>
        <v>11672.768760990097</v>
      </c>
      <c r="S3" s="4">
        <f>$F$2*$F$3*$F$4*($F$5/2)*Q3</f>
        <v>227.23123900990453</v>
      </c>
    </row>
    <row r="4" spans="2:19" x14ac:dyDescent="0.3">
      <c r="B4" t="s">
        <v>29</v>
      </c>
      <c r="F4" s="17">
        <f>'Total market'!E5</f>
        <v>0.2</v>
      </c>
      <c r="I4">
        <v>0.5</v>
      </c>
      <c r="J4" s="14">
        <f>'Performance evolution'!L4</f>
        <v>1.5</v>
      </c>
      <c r="K4" s="25">
        <f>'Performance evolution'!K4</f>
        <v>1.2001464722680626</v>
      </c>
      <c r="L4" s="15">
        <f>L3-($F$2*$F$3*$F$4*($F$5/2))*L3/SUM($L3:$M3)+R3</f>
        <v>67660.568760990107</v>
      </c>
      <c r="M4" s="15">
        <f>M3-($F$2*$F$3*$F$4*($F$5/2))*M3/SUM($L3:$M3)+S3</f>
        <v>339.43123900990452</v>
      </c>
      <c r="N4" s="31">
        <f t="shared" ref="N4:O43" si="0">IF($F$6=1,J4^$F$7*LOG(L4)^$F$8,EXP(J4*$F$7+LOG(L4)*$F$8))</f>
        <v>1837.312438378088</v>
      </c>
      <c r="O4" s="31">
        <f t="shared" si="0"/>
        <v>70.908938291448919</v>
      </c>
      <c r="P4" s="30">
        <f t="shared" ref="P4:Q43" si="1">N4/SUM($N4:$O4)</f>
        <v>0.96284029769375712</v>
      </c>
      <c r="Q4" s="30">
        <f t="shared" si="1"/>
        <v>3.715970230624286E-2</v>
      </c>
      <c r="R4" s="4">
        <f t="shared" ref="R4:S43" si="2">$F$2*$F$3*$F$4*($F$5/2)*P4</f>
        <v>11457.799542555709</v>
      </c>
      <c r="S4" s="4">
        <f t="shared" si="2"/>
        <v>442.20045744429001</v>
      </c>
    </row>
    <row r="5" spans="2:19" x14ac:dyDescent="0.3">
      <c r="B5" t="s">
        <v>40</v>
      </c>
      <c r="F5" s="17">
        <v>0.35</v>
      </c>
      <c r="I5">
        <v>1</v>
      </c>
      <c r="J5" s="14">
        <f>'Performance evolution'!L5</f>
        <v>1.5</v>
      </c>
      <c r="K5" s="25">
        <f>'Performance evolution'!K5</f>
        <v>1.2003267526724115</v>
      </c>
      <c r="L5" s="15">
        <f t="shared" ref="L5:M20" si="3">L4-($F$2*$F$3*$F$4*($F$5/2))*L4/SUM($L4:$M4)+R4</f>
        <v>67277.768770372553</v>
      </c>
      <c r="M5" s="15">
        <f t="shared" si="3"/>
        <v>722.23122962746129</v>
      </c>
      <c r="N5" s="31">
        <f t="shared" si="0"/>
        <v>1833.5662863097093</v>
      </c>
      <c r="O5" s="31">
        <f t="shared" si="0"/>
        <v>115.49371720986382</v>
      </c>
      <c r="P5" s="30">
        <f t="shared" si="1"/>
        <v>0.9407438883352448</v>
      </c>
      <c r="Q5" s="30">
        <f t="shared" si="1"/>
        <v>5.9256111664755112E-2</v>
      </c>
      <c r="R5" s="4">
        <f t="shared" si="2"/>
        <v>11194.852271189413</v>
      </c>
      <c r="S5" s="4">
        <f t="shared" si="2"/>
        <v>705.14772881058582</v>
      </c>
    </row>
    <row r="6" spans="2:19" x14ac:dyDescent="0.3">
      <c r="B6" t="s">
        <v>41</v>
      </c>
      <c r="F6" s="1">
        <v>1</v>
      </c>
      <c r="I6">
        <v>1.5</v>
      </c>
      <c r="J6" s="14">
        <f>'Performance evolution'!L6</f>
        <v>1.5</v>
      </c>
      <c r="K6" s="25">
        <f>'Performance evolution'!K6</f>
        <v>1.2005539420231446</v>
      </c>
      <c r="L6" s="15">
        <f t="shared" si="3"/>
        <v>66699.01150674677</v>
      </c>
      <c r="M6" s="15">
        <f t="shared" si="3"/>
        <v>1300.9884932532414</v>
      </c>
      <c r="N6" s="31">
        <f t="shared" si="0"/>
        <v>1827.8727971859194</v>
      </c>
      <c r="O6" s="31">
        <f t="shared" si="0"/>
        <v>162.76911812752968</v>
      </c>
      <c r="P6" s="30">
        <f t="shared" si="1"/>
        <v>0.91823284897429691</v>
      </c>
      <c r="Q6" s="30">
        <f t="shared" si="1"/>
        <v>8.1767151025703103E-2</v>
      </c>
      <c r="R6" s="4">
        <f t="shared" si="2"/>
        <v>10926.970902794134</v>
      </c>
      <c r="S6" s="4">
        <f t="shared" si="2"/>
        <v>973.02909720586695</v>
      </c>
    </row>
    <row r="7" spans="2:19" ht="14.4" customHeight="1" x14ac:dyDescent="0.3">
      <c r="B7" t="s">
        <v>42</v>
      </c>
      <c r="F7" s="1">
        <v>3</v>
      </c>
      <c r="I7">
        <v>2</v>
      </c>
      <c r="J7" s="14">
        <f>'Performance evolution'!L7</f>
        <v>1.5</v>
      </c>
      <c r="K7" s="25">
        <f>'Performance evolution'!K7</f>
        <v>1.2008476258325687</v>
      </c>
      <c r="L7" s="15">
        <f t="shared" si="3"/>
        <v>65953.655395860216</v>
      </c>
      <c r="M7" s="15">
        <f t="shared" si="3"/>
        <v>2046.344604139791</v>
      </c>
      <c r="N7" s="31">
        <f t="shared" si="0"/>
        <v>1820.4870318198566</v>
      </c>
      <c r="O7" s="31">
        <f t="shared" si="0"/>
        <v>208.10824938269212</v>
      </c>
      <c r="P7" s="30">
        <f t="shared" si="1"/>
        <v>0.89741263261771675</v>
      </c>
      <c r="Q7" s="30">
        <f t="shared" si="1"/>
        <v>0.10258736738228329</v>
      </c>
      <c r="R7" s="4">
        <f t="shared" si="2"/>
        <v>10679.21032815083</v>
      </c>
      <c r="S7" s="4">
        <f t="shared" si="2"/>
        <v>1220.7896718491711</v>
      </c>
    </row>
    <row r="8" spans="2:19" ht="14.4" customHeight="1" x14ac:dyDescent="0.3">
      <c r="B8" t="s">
        <v>43</v>
      </c>
      <c r="F8" s="1">
        <v>4</v>
      </c>
      <c r="I8">
        <v>2.5</v>
      </c>
      <c r="J8" s="14">
        <f>'Performance evolution'!L8</f>
        <v>1.5</v>
      </c>
      <c r="K8" s="25">
        <f>'Performance evolution'!K8</f>
        <v>1.2012376012551851</v>
      </c>
      <c r="L8" s="15">
        <f t="shared" si="3"/>
        <v>65090.97602973551</v>
      </c>
      <c r="M8" s="15">
        <f t="shared" si="3"/>
        <v>2909.0239702644985</v>
      </c>
      <c r="N8" s="31">
        <f t="shared" si="0"/>
        <v>1811.8622748672442</v>
      </c>
      <c r="O8" s="31">
        <f t="shared" si="0"/>
        <v>249.50057747549118</v>
      </c>
      <c r="P8" s="30">
        <f t="shared" si="1"/>
        <v>0.87896329013985364</v>
      </c>
      <c r="Q8" s="30">
        <f t="shared" si="1"/>
        <v>0.12103670986014625</v>
      </c>
      <c r="R8" s="4">
        <f t="shared" si="2"/>
        <v>10459.663152664258</v>
      </c>
      <c r="S8" s="4">
        <f t="shared" si="2"/>
        <v>1440.3368473357405</v>
      </c>
    </row>
    <row r="9" spans="2:19" x14ac:dyDescent="0.3">
      <c r="B9" s="27"/>
      <c r="I9">
        <v>3</v>
      </c>
      <c r="J9" s="14">
        <f>'Performance evolution'!L9</f>
        <v>1.5</v>
      </c>
      <c r="K9" s="25">
        <f>'Performance evolution'!K9</f>
        <v>1.2017698535986099</v>
      </c>
      <c r="L9" s="15">
        <f t="shared" si="3"/>
        <v>64159.718377196055</v>
      </c>
      <c r="M9" s="15">
        <f t="shared" si="3"/>
        <v>3840.2816228039519</v>
      </c>
      <c r="N9" s="31">
        <f t="shared" si="0"/>
        <v>1802.4578109201277</v>
      </c>
      <c r="O9" s="31">
        <f t="shared" si="0"/>
        <v>286.49160138161551</v>
      </c>
      <c r="P9" s="30">
        <f t="shared" si="1"/>
        <v>0.86285373896826933</v>
      </c>
      <c r="Q9" s="30">
        <f t="shared" si="1"/>
        <v>0.1371462610317308</v>
      </c>
      <c r="R9" s="4">
        <f t="shared" si="2"/>
        <v>10267.959493722405</v>
      </c>
      <c r="S9" s="4">
        <f t="shared" si="2"/>
        <v>1632.0405062775965</v>
      </c>
    </row>
    <row r="10" spans="2:19" x14ac:dyDescent="0.3">
      <c r="I10">
        <v>3.5</v>
      </c>
      <c r="J10" s="14">
        <f>'Performance evolution'!L10</f>
        <v>1.5</v>
      </c>
      <c r="K10" s="25">
        <f>'Performance evolution'!K10</f>
        <v>1.2025159915903367</v>
      </c>
      <c r="L10" s="15">
        <f t="shared" si="3"/>
        <v>63199.727154909146</v>
      </c>
      <c r="M10" s="15">
        <f t="shared" si="3"/>
        <v>4800.2728450908571</v>
      </c>
      <c r="N10" s="31">
        <f t="shared" si="0"/>
        <v>1792.6584315648136</v>
      </c>
      <c r="O10" s="31">
        <f t="shared" si="0"/>
        <v>319.34589960925712</v>
      </c>
      <c r="P10" s="30">
        <f t="shared" si="1"/>
        <v>0.8487948651924726</v>
      </c>
      <c r="Q10" s="30">
        <f t="shared" si="1"/>
        <v>0.15120513480752742</v>
      </c>
      <c r="R10" s="4">
        <f t="shared" si="2"/>
        <v>10100.658895790424</v>
      </c>
      <c r="S10" s="4">
        <f t="shared" si="2"/>
        <v>1799.3411042095763</v>
      </c>
    </row>
    <row r="11" spans="2:19" x14ac:dyDescent="0.3">
      <c r="I11">
        <v>4</v>
      </c>
      <c r="J11" s="14">
        <f>'Performance evolution'!L11</f>
        <v>1.5</v>
      </c>
      <c r="K11" s="25">
        <f>'Performance evolution'!K11</f>
        <v>1.2035876537990415</v>
      </c>
      <c r="L11" s="15">
        <f t="shared" si="3"/>
        <v>62240.433798590471</v>
      </c>
      <c r="M11" s="15">
        <f t="shared" si="3"/>
        <v>5759.5662014095342</v>
      </c>
      <c r="N11" s="31">
        <f t="shared" si="0"/>
        <v>1782.7572341006332</v>
      </c>
      <c r="O11" s="31">
        <f t="shared" si="0"/>
        <v>348.6298946830226</v>
      </c>
      <c r="P11" s="30">
        <f t="shared" si="1"/>
        <v>0.83643051514438882</v>
      </c>
      <c r="Q11" s="30">
        <f t="shared" si="1"/>
        <v>0.16356948485561107</v>
      </c>
      <c r="R11" s="4">
        <f t="shared" si="2"/>
        <v>9953.5231302182274</v>
      </c>
      <c r="S11" s="4">
        <f t="shared" si="2"/>
        <v>1946.4768697817717</v>
      </c>
    </row>
    <row r="12" spans="2:19" x14ac:dyDescent="0.3">
      <c r="I12">
        <v>4.5</v>
      </c>
      <c r="J12" s="14">
        <f>'Performance evolution'!L12</f>
        <v>1.5</v>
      </c>
      <c r="K12" s="25">
        <f>'Performance evolution'!K12</f>
        <v>1.2051572548090952</v>
      </c>
      <c r="L12" s="15">
        <f t="shared" si="3"/>
        <v>61301.881014055369</v>
      </c>
      <c r="M12" s="15">
        <f t="shared" si="3"/>
        <v>6698.1189859446376</v>
      </c>
      <c r="N12" s="31">
        <f t="shared" si="0"/>
        <v>1772.9619634452213</v>
      </c>
      <c r="O12" s="31">
        <f t="shared" si="0"/>
        <v>375.05038576479109</v>
      </c>
      <c r="P12" s="30">
        <f t="shared" si="1"/>
        <v>0.82539654117783556</v>
      </c>
      <c r="Q12" s="30">
        <f t="shared" si="1"/>
        <v>0.17460345882216444</v>
      </c>
      <c r="R12" s="4">
        <f t="shared" si="2"/>
        <v>9822.2188400162431</v>
      </c>
      <c r="S12" s="4">
        <f t="shared" si="2"/>
        <v>2077.7811599837569</v>
      </c>
    </row>
    <row r="13" spans="2:19" x14ac:dyDescent="0.3">
      <c r="I13">
        <v>5</v>
      </c>
      <c r="J13" s="14">
        <f>'Performance evolution'!L13</f>
        <v>1.5</v>
      </c>
      <c r="K13" s="25">
        <f>'Performance evolution'!K13</f>
        <v>1.2074851634876675</v>
      </c>
      <c r="L13" s="15">
        <f t="shared" si="3"/>
        <v>60396.270676611923</v>
      </c>
      <c r="M13" s="15">
        <f t="shared" si="3"/>
        <v>7603.7293233880828</v>
      </c>
      <c r="N13" s="31">
        <f t="shared" si="0"/>
        <v>1763.4064707080227</v>
      </c>
      <c r="O13" s="31">
        <f t="shared" si="0"/>
        <v>399.42193268967645</v>
      </c>
      <c r="P13" s="30">
        <f t="shared" si="1"/>
        <v>0.81532426147991954</v>
      </c>
      <c r="Q13" s="30">
        <f t="shared" si="1"/>
        <v>0.18467573852008037</v>
      </c>
      <c r="R13" s="4">
        <f t="shared" si="2"/>
        <v>9702.358711611043</v>
      </c>
      <c r="S13" s="4">
        <f t="shared" si="2"/>
        <v>2197.6412883889566</v>
      </c>
    </row>
    <row r="14" spans="2:19" x14ac:dyDescent="0.3">
      <c r="I14">
        <v>5.5</v>
      </c>
      <c r="J14" s="14">
        <f>'Performance evolution'!L14</f>
        <v>1.5</v>
      </c>
      <c r="K14" s="25">
        <f>'Performance evolution'!K14</f>
        <v>1.2109503110570272</v>
      </c>
      <c r="L14" s="15">
        <f t="shared" si="3"/>
        <v>59529.282019815881</v>
      </c>
      <c r="M14" s="15">
        <f t="shared" si="3"/>
        <v>8470.7179801841248</v>
      </c>
      <c r="N14" s="31">
        <f t="shared" si="0"/>
        <v>1754.1603276753187</v>
      </c>
      <c r="O14" s="31">
        <f t="shared" si="0"/>
        <v>422.69742629398036</v>
      </c>
      <c r="P14" s="30">
        <f t="shared" si="1"/>
        <v>0.80582221069648174</v>
      </c>
      <c r="Q14" s="30">
        <f t="shared" si="1"/>
        <v>0.19417778930351817</v>
      </c>
      <c r="R14" s="4">
        <f t="shared" si="2"/>
        <v>9589.2843072881333</v>
      </c>
      <c r="S14" s="4">
        <f t="shared" si="2"/>
        <v>2310.7156927118663</v>
      </c>
    </row>
    <row r="15" spans="2:19" x14ac:dyDescent="0.3">
      <c r="I15">
        <v>6</v>
      </c>
      <c r="J15" s="14">
        <f>'Performance evolution'!L15</f>
        <v>1.5</v>
      </c>
      <c r="K15" s="25">
        <f>'Performance evolution'!K15</f>
        <v>1.2160766206419642</v>
      </c>
      <c r="L15" s="15">
        <f t="shared" si="3"/>
        <v>58700.941973636232</v>
      </c>
      <c r="M15" s="15">
        <f t="shared" si="3"/>
        <v>9299.0580263637694</v>
      </c>
      <c r="N15" s="31">
        <f t="shared" si="0"/>
        <v>1745.234436602083</v>
      </c>
      <c r="O15" s="31">
        <f t="shared" si="0"/>
        <v>446.02749887655068</v>
      </c>
      <c r="P15" s="30">
        <f t="shared" si="1"/>
        <v>0.7964517652340245</v>
      </c>
      <c r="Q15" s="30">
        <f t="shared" si="1"/>
        <v>0.20354823476597544</v>
      </c>
      <c r="R15" s="4">
        <f t="shared" si="2"/>
        <v>9477.776006284892</v>
      </c>
      <c r="S15" s="4">
        <f t="shared" si="2"/>
        <v>2422.223993715108</v>
      </c>
    </row>
    <row r="16" spans="2:19" x14ac:dyDescent="0.3">
      <c r="I16">
        <v>6.5</v>
      </c>
      <c r="J16" s="14">
        <f>'Performance evolution'!L16</f>
        <v>1.5</v>
      </c>
      <c r="K16" s="25">
        <f>'Performance evolution'!K16</f>
        <v>1.2235439753666559</v>
      </c>
      <c r="L16" s="15">
        <f t="shared" si="3"/>
        <v>57906.053134534784</v>
      </c>
      <c r="M16" s="15">
        <f t="shared" si="3"/>
        <v>10093.946865465217</v>
      </c>
      <c r="N16" s="31">
        <f t="shared" si="0"/>
        <v>1736.5825138536015</v>
      </c>
      <c r="O16" s="31">
        <f t="shared" si="0"/>
        <v>470.82714704378321</v>
      </c>
      <c r="P16" s="30">
        <f t="shared" si="1"/>
        <v>0.78670604039470571</v>
      </c>
      <c r="Q16" s="30">
        <f t="shared" si="1"/>
        <v>0.21329395960529435</v>
      </c>
      <c r="R16" s="4">
        <f t="shared" si="2"/>
        <v>9361.8018806969976</v>
      </c>
      <c r="S16" s="4">
        <f t="shared" si="2"/>
        <v>2538.1981193030028</v>
      </c>
    </row>
    <row r="17" spans="9:19" x14ac:dyDescent="0.3">
      <c r="I17">
        <v>7</v>
      </c>
      <c r="J17" s="14">
        <f>'Performance evolution'!L17</f>
        <v>1.5</v>
      </c>
      <c r="K17" s="25">
        <f>'Performance evolution'!K17</f>
        <v>1.2341735488211589</v>
      </c>
      <c r="L17" s="15">
        <f t="shared" si="3"/>
        <v>57134.295716688197</v>
      </c>
      <c r="M17" s="15">
        <f t="shared" si="3"/>
        <v>10865.704283311807</v>
      </c>
      <c r="N17" s="31">
        <f t="shared" si="0"/>
        <v>1728.0994186203413</v>
      </c>
      <c r="O17" s="31">
        <f t="shared" si="0"/>
        <v>498.83652608539131</v>
      </c>
      <c r="P17" s="30">
        <f t="shared" si="1"/>
        <v>0.77599870922586967</v>
      </c>
      <c r="Q17" s="30">
        <f t="shared" si="1"/>
        <v>0.22400129077413028</v>
      </c>
      <c r="R17" s="4">
        <f t="shared" si="2"/>
        <v>9234.3846397878497</v>
      </c>
      <c r="S17" s="4">
        <f t="shared" si="2"/>
        <v>2665.6153602121503</v>
      </c>
    </row>
    <row r="18" spans="9:19" x14ac:dyDescent="0.3">
      <c r="I18">
        <v>7.5</v>
      </c>
      <c r="J18" s="14">
        <f>'Performance evolution'!L18</f>
        <v>1.5</v>
      </c>
      <c r="K18" s="25">
        <f>'Performance evolution'!K18</f>
        <v>1.2488846690571396</v>
      </c>
      <c r="L18" s="15">
        <f t="shared" si="3"/>
        <v>56370.178606055619</v>
      </c>
      <c r="M18" s="15">
        <f t="shared" si="3"/>
        <v>11629.82139394439</v>
      </c>
      <c r="N18" s="31">
        <f t="shared" si="0"/>
        <v>1719.6179332766048</v>
      </c>
      <c r="O18" s="31">
        <f t="shared" si="0"/>
        <v>532.17451911781836</v>
      </c>
      <c r="P18" s="30">
        <f t="shared" si="1"/>
        <v>0.76366626571115148</v>
      </c>
      <c r="Q18" s="30">
        <f t="shared" si="1"/>
        <v>0.23633373428884863</v>
      </c>
      <c r="R18" s="4">
        <f t="shared" si="2"/>
        <v>9087.6285619627033</v>
      </c>
      <c r="S18" s="4">
        <f t="shared" si="2"/>
        <v>2812.3714380372985</v>
      </c>
    </row>
    <row r="19" spans="9:19" x14ac:dyDescent="0.3">
      <c r="I19">
        <v>8</v>
      </c>
      <c r="J19" s="14">
        <f>'Performance evolution'!L19</f>
        <v>1.5</v>
      </c>
      <c r="K19" s="25">
        <f>'Performance evolution'!K19</f>
        <v>1.2686297901478318</v>
      </c>
      <c r="L19" s="15">
        <f t="shared" si="3"/>
        <v>55593.02591195859</v>
      </c>
      <c r="M19" s="15">
        <f t="shared" si="3"/>
        <v>12406.974088041421</v>
      </c>
      <c r="N19" s="31">
        <f t="shared" si="0"/>
        <v>1710.9057308134534</v>
      </c>
      <c r="O19" s="31">
        <f t="shared" si="0"/>
        <v>573.39550854788399</v>
      </c>
      <c r="P19" s="30">
        <f t="shared" si="1"/>
        <v>0.74898428514262061</v>
      </c>
      <c r="Q19" s="30">
        <f t="shared" si="1"/>
        <v>0.2510157148573795</v>
      </c>
      <c r="R19" s="4">
        <f t="shared" si="2"/>
        <v>8912.9129931971856</v>
      </c>
      <c r="S19" s="4">
        <f t="shared" si="2"/>
        <v>2987.0870068028162</v>
      </c>
    </row>
    <row r="20" spans="9:19" x14ac:dyDescent="0.3">
      <c r="I20">
        <v>8.5</v>
      </c>
      <c r="J20" s="14">
        <f>'Performance evolution'!L20</f>
        <v>1.5</v>
      </c>
      <c r="K20" s="25">
        <f>'Performance evolution'!K20</f>
        <v>1.2943185559528754</v>
      </c>
      <c r="L20" s="15">
        <f t="shared" si="3"/>
        <v>54777.159370563022</v>
      </c>
      <c r="M20" s="15">
        <f t="shared" si="3"/>
        <v>13222.840629436989</v>
      </c>
      <c r="N20" s="31">
        <f t="shared" si="0"/>
        <v>1701.6639437790082</v>
      </c>
      <c r="O20" s="31">
        <f t="shared" si="0"/>
        <v>625.56275963589758</v>
      </c>
      <c r="P20" s="30">
        <f t="shared" si="1"/>
        <v>0.73119818592749697</v>
      </c>
      <c r="Q20" s="30">
        <f t="shared" si="1"/>
        <v>0.26880181407250298</v>
      </c>
      <c r="R20" s="4">
        <f t="shared" si="2"/>
        <v>8701.2584125372141</v>
      </c>
      <c r="S20" s="4">
        <f t="shared" si="2"/>
        <v>3198.7415874627854</v>
      </c>
    </row>
    <row r="21" spans="9:19" x14ac:dyDescent="0.3">
      <c r="I21">
        <v>9</v>
      </c>
      <c r="J21" s="14">
        <f>'Performance evolution'!L21</f>
        <v>1.5</v>
      </c>
      <c r="K21" s="25">
        <f>'Performance evolution'!K21</f>
        <v>1.3267382729077177</v>
      </c>
      <c r="L21" s="15">
        <f t="shared" ref="L21:M30" si="4">L20-($F$2*$F$3*$F$4*($F$5/2))*L20/SUM($L20:$M20)+R20</f>
        <v>53892.414893251713</v>
      </c>
      <c r="M21" s="15">
        <f t="shared" si="4"/>
        <v>14107.585106748302</v>
      </c>
      <c r="N21" s="31">
        <f t="shared" si="0"/>
        <v>1691.5284420530752</v>
      </c>
      <c r="O21" s="31">
        <f t="shared" si="0"/>
        <v>692.33938418247999</v>
      </c>
      <c r="P21" s="30">
        <f t="shared" si="1"/>
        <v>0.70957308263362229</v>
      </c>
      <c r="Q21" s="30">
        <f t="shared" si="1"/>
        <v>0.29042691736637771</v>
      </c>
      <c r="R21" s="4">
        <f t="shared" si="2"/>
        <v>8443.9196833401056</v>
      </c>
      <c r="S21" s="4">
        <f t="shared" si="2"/>
        <v>3456.0803166598948</v>
      </c>
    </row>
    <row r="22" spans="9:19" x14ac:dyDescent="0.3">
      <c r="I22">
        <v>9.5</v>
      </c>
      <c r="J22" s="14">
        <f>'Performance evolution'!L22</f>
        <v>1.5</v>
      </c>
      <c r="K22" s="25">
        <f>'Performance evolution'!K22</f>
        <v>1.3664698220215097</v>
      </c>
      <c r="L22" s="15">
        <f t="shared" si="4"/>
        <v>52905.161970272769</v>
      </c>
      <c r="M22" s="15">
        <f t="shared" si="4"/>
        <v>15094.838029727243</v>
      </c>
      <c r="N22" s="31">
        <f t="shared" si="0"/>
        <v>1680.0752658546005</v>
      </c>
      <c r="O22" s="31">
        <f t="shared" si="0"/>
        <v>778.06935196484471</v>
      </c>
      <c r="P22" s="30">
        <f t="shared" si="1"/>
        <v>0.68347291435804569</v>
      </c>
      <c r="Q22" s="30">
        <f t="shared" si="1"/>
        <v>0.31652708564195436</v>
      </c>
      <c r="R22" s="4">
        <f t="shared" si="2"/>
        <v>8133.3276808607434</v>
      </c>
      <c r="S22" s="4">
        <f t="shared" si="2"/>
        <v>3766.6723191392571</v>
      </c>
    </row>
    <row r="23" spans="9:19" x14ac:dyDescent="0.3">
      <c r="I23">
        <v>10</v>
      </c>
      <c r="J23" s="14">
        <f>'Performance evolution'!L23</f>
        <v>1.5</v>
      </c>
      <c r="K23" s="25">
        <f>'Performance evolution'!K23</f>
        <v>1.413791315571453</v>
      </c>
      <c r="L23" s="15">
        <f t="shared" si="4"/>
        <v>51780.086306335776</v>
      </c>
      <c r="M23" s="15">
        <f t="shared" si="4"/>
        <v>16219.913693664234</v>
      </c>
      <c r="N23" s="31">
        <f t="shared" si="0"/>
        <v>1666.8329307531885</v>
      </c>
      <c r="O23" s="31">
        <f t="shared" si="0"/>
        <v>887.77792271772739</v>
      </c>
      <c r="P23" s="30">
        <f t="shared" si="1"/>
        <v>0.65248017266053837</v>
      </c>
      <c r="Q23" s="30">
        <f t="shared" si="1"/>
        <v>0.34751982733946163</v>
      </c>
      <c r="R23" s="4">
        <f t="shared" si="2"/>
        <v>7764.5140546604071</v>
      </c>
      <c r="S23" s="4">
        <f t="shared" si="2"/>
        <v>4135.4859453395929</v>
      </c>
    </row>
    <row r="24" spans="9:19" x14ac:dyDescent="0.3">
      <c r="I24">
        <v>10.5</v>
      </c>
      <c r="J24" s="14">
        <f>'Performance evolution'!L24</f>
        <v>1.5</v>
      </c>
      <c r="K24" s="25">
        <f>'Performance evolution'!K24</f>
        <v>1.4685612323620336</v>
      </c>
      <c r="L24" s="15">
        <f t="shared" si="4"/>
        <v>50483.085257387429</v>
      </c>
      <c r="M24" s="15">
        <f t="shared" si="4"/>
        <v>17516.914742612586</v>
      </c>
      <c r="N24" s="31">
        <f t="shared" si="0"/>
        <v>1651.3060772479478</v>
      </c>
      <c r="O24" s="31">
        <f t="shared" si="0"/>
        <v>1026.9650249356325</v>
      </c>
      <c r="P24" s="30">
        <f t="shared" si="1"/>
        <v>0.61655673165485247</v>
      </c>
      <c r="Q24" s="30">
        <f t="shared" si="1"/>
        <v>0.38344326834514747</v>
      </c>
      <c r="R24" s="4">
        <f t="shared" si="2"/>
        <v>7337.0251066927449</v>
      </c>
      <c r="S24" s="4">
        <f t="shared" si="2"/>
        <v>4562.9748933072551</v>
      </c>
    </row>
    <row r="25" spans="9:19" x14ac:dyDescent="0.3">
      <c r="I25">
        <v>11</v>
      </c>
      <c r="J25" s="14">
        <f>'Performance evolution'!L25</f>
        <v>1.5</v>
      </c>
      <c r="K25" s="25">
        <f>'Performance evolution'!K25</f>
        <v>1.5300806486939795</v>
      </c>
      <c r="L25" s="15">
        <f t="shared" si="4"/>
        <v>48985.570444037374</v>
      </c>
      <c r="M25" s="15">
        <f t="shared" si="4"/>
        <v>19014.429555962641</v>
      </c>
      <c r="N25" s="31">
        <f t="shared" si="0"/>
        <v>1633.0158423806615</v>
      </c>
      <c r="O25" s="31">
        <f t="shared" si="0"/>
        <v>1201.008086479608</v>
      </c>
      <c r="P25" s="30">
        <f t="shared" si="1"/>
        <v>0.57621808544058228</v>
      </c>
      <c r="Q25" s="30">
        <f t="shared" si="1"/>
        <v>0.42378191455941766</v>
      </c>
      <c r="R25" s="4">
        <f t="shared" si="2"/>
        <v>6856.9952167429292</v>
      </c>
      <c r="S25" s="4">
        <f t="shared" si="2"/>
        <v>5043.0047832570699</v>
      </c>
    </row>
    <row r="26" spans="9:19" x14ac:dyDescent="0.3">
      <c r="I26">
        <v>11.5</v>
      </c>
      <c r="J26" s="14">
        <f>'Performance evolution'!L26</f>
        <v>1.5</v>
      </c>
      <c r="K26" s="25">
        <f>'Performance evolution'!K26</f>
        <v>1.596951627870417</v>
      </c>
      <c r="L26" s="15">
        <f t="shared" si="4"/>
        <v>47270.090833073766</v>
      </c>
      <c r="M26" s="15">
        <f t="shared" si="4"/>
        <v>20729.909166926249</v>
      </c>
      <c r="N26" s="31">
        <f t="shared" si="0"/>
        <v>1611.5602833811342</v>
      </c>
      <c r="O26" s="31">
        <f t="shared" si="0"/>
        <v>1413.9741282898935</v>
      </c>
      <c r="P26" s="30">
        <f t="shared" si="1"/>
        <v>0.53265309994972299</v>
      </c>
      <c r="Q26" s="30">
        <f t="shared" si="1"/>
        <v>0.46734690005027707</v>
      </c>
      <c r="R26" s="4">
        <f t="shared" si="2"/>
        <v>6338.5718894017036</v>
      </c>
      <c r="S26" s="4">
        <f t="shared" si="2"/>
        <v>5561.4281105982973</v>
      </c>
    </row>
    <row r="27" spans="9:19" x14ac:dyDescent="0.3">
      <c r="I27">
        <v>12</v>
      </c>
      <c r="J27" s="14">
        <f>'Performance evolution'!L27</f>
        <v>1.5</v>
      </c>
      <c r="K27" s="25">
        <f>'Performance evolution'!K27</f>
        <v>1.6669751070433967</v>
      </c>
      <c r="L27" s="15">
        <f t="shared" si="4"/>
        <v>45336.39682668756</v>
      </c>
      <c r="M27" s="15">
        <f t="shared" si="4"/>
        <v>22663.603173312455</v>
      </c>
      <c r="N27" s="31">
        <f t="shared" si="0"/>
        <v>1586.6912768999925</v>
      </c>
      <c r="O27" s="31">
        <f t="shared" si="0"/>
        <v>1666.7528053574206</v>
      </c>
      <c r="P27" s="30">
        <f t="shared" si="1"/>
        <v>0.48769588066780645</v>
      </c>
      <c r="Q27" s="30">
        <f t="shared" si="1"/>
        <v>0.51230411933219344</v>
      </c>
      <c r="R27" s="4">
        <f t="shared" si="2"/>
        <v>5803.5809799468971</v>
      </c>
      <c r="S27" s="4">
        <f t="shared" si="2"/>
        <v>6096.419020053102</v>
      </c>
    </row>
    <row r="28" spans="9:19" x14ac:dyDescent="0.3">
      <c r="I28">
        <v>12.5</v>
      </c>
      <c r="J28" s="14">
        <f>'Performance evolution'!L28</f>
        <v>1.5</v>
      </c>
      <c r="K28" s="25">
        <f>'Performance evolution'!K28</f>
        <v>1.7371602531289634</v>
      </c>
      <c r="L28" s="15">
        <f t="shared" si="4"/>
        <v>43206.108361964136</v>
      </c>
      <c r="M28" s="15">
        <f t="shared" si="4"/>
        <v>24793.891638035879</v>
      </c>
      <c r="N28" s="31">
        <f t="shared" si="0"/>
        <v>1558.393180704735</v>
      </c>
      <c r="O28" s="31">
        <f t="shared" si="0"/>
        <v>1954.772111616634</v>
      </c>
      <c r="P28" s="30">
        <f t="shared" si="1"/>
        <v>0.44358663798451875</v>
      </c>
      <c r="Q28" s="30">
        <f t="shared" si="1"/>
        <v>0.55641336201548131</v>
      </c>
      <c r="R28" s="4">
        <f t="shared" si="2"/>
        <v>5278.680992015773</v>
      </c>
      <c r="S28" s="4">
        <f t="shared" si="2"/>
        <v>6621.3190079842279</v>
      </c>
    </row>
    <row r="29" spans="9:19" x14ac:dyDescent="0.3">
      <c r="I29">
        <v>13</v>
      </c>
      <c r="J29" s="14">
        <f>'Performance evolution'!L29</f>
        <v>1.5</v>
      </c>
      <c r="K29" s="25">
        <f>'Performance evolution'!K29</f>
        <v>1.8039309103440118</v>
      </c>
      <c r="L29" s="15">
        <f t="shared" si="4"/>
        <v>40923.72039063619</v>
      </c>
      <c r="M29" s="15">
        <f t="shared" si="4"/>
        <v>27076.279609363828</v>
      </c>
      <c r="N29" s="31">
        <f t="shared" si="0"/>
        <v>1526.9386775070734</v>
      </c>
      <c r="O29" s="31">
        <f t="shared" si="0"/>
        <v>2266.1547032223621</v>
      </c>
      <c r="P29" s="30">
        <f t="shared" si="1"/>
        <v>0.40255762889060054</v>
      </c>
      <c r="Q29" s="30">
        <f t="shared" si="1"/>
        <v>0.59744237110939946</v>
      </c>
      <c r="R29" s="4">
        <f t="shared" si="2"/>
        <v>4790.4357837981461</v>
      </c>
      <c r="S29" s="4">
        <f t="shared" si="2"/>
        <v>7109.5642162018539</v>
      </c>
    </row>
    <row r="30" spans="9:19" x14ac:dyDescent="0.3">
      <c r="I30">
        <v>13.5</v>
      </c>
      <c r="J30" s="14">
        <f>'Performance evolution'!L30</f>
        <v>1.5</v>
      </c>
      <c r="K30" s="25">
        <f>'Performance evolution'!K30</f>
        <v>1.8635859948025992</v>
      </c>
      <c r="L30" s="15">
        <f t="shared" si="4"/>
        <v>38552.505106073004</v>
      </c>
      <c r="M30" s="15">
        <f t="shared" si="4"/>
        <v>29447.494893927011</v>
      </c>
      <c r="N30" s="31">
        <f t="shared" si="0"/>
        <v>1492.8972044491195</v>
      </c>
      <c r="O30" s="31">
        <f t="shared" si="0"/>
        <v>2581.7163727559596</v>
      </c>
      <c r="P30" s="30">
        <f t="shared" si="1"/>
        <v>0.36638988609888012</v>
      </c>
      <c r="Q30" s="30">
        <f t="shared" si="1"/>
        <v>0.63361011390111988</v>
      </c>
      <c r="R30" s="4">
        <f t="shared" si="2"/>
        <v>4360.0396445766737</v>
      </c>
      <c r="S30" s="4">
        <f t="shared" si="2"/>
        <v>7539.9603554233263</v>
      </c>
    </row>
    <row r="31" spans="9:19" x14ac:dyDescent="0.3">
      <c r="I31">
        <v>14</v>
      </c>
      <c r="J31" s="14">
        <f>'Performance evolution'!L31</f>
        <v>1.5</v>
      </c>
      <c r="K31" s="25">
        <f>'Performance evolution'!K31</f>
        <v>1.9129787890501895</v>
      </c>
      <c r="L31" s="15">
        <f>L30-($F$2*$F$3*$F$4*($F$5/2))*L30/SUM($L30:$M30)+R30</f>
        <v>36165.856357086901</v>
      </c>
      <c r="M31" s="15">
        <f>M30-($F$2*$F$3*$F$4*($F$5/2))*M30/SUM($L30:$M30)+S30</f>
        <v>31834.14364291311</v>
      </c>
      <c r="N31" s="31">
        <f t="shared" si="0"/>
        <v>1457.0851086168261</v>
      </c>
      <c r="O31" s="31">
        <f t="shared" si="0"/>
        <v>2878.0414123640144</v>
      </c>
      <c r="P31" s="30">
        <f t="shared" si="1"/>
        <v>0.33611132260268023</v>
      </c>
      <c r="Q31" s="30">
        <f t="shared" si="1"/>
        <v>0.66388867739731972</v>
      </c>
      <c r="R31" s="4">
        <f t="shared" si="2"/>
        <v>3999.7247389718946</v>
      </c>
      <c r="S31" s="4">
        <f t="shared" si="2"/>
        <v>7900.275261028105</v>
      </c>
    </row>
    <row r="32" spans="9:19" x14ac:dyDescent="0.3">
      <c r="I32">
        <v>14.5</v>
      </c>
      <c r="J32" s="14">
        <f>'Performance evolution'!L32</f>
        <v>1.5</v>
      </c>
      <c r="K32" s="25">
        <f>'Performance evolution'!K32</f>
        <v>1.9502434322093714</v>
      </c>
      <c r="L32" s="15">
        <f t="shared" ref="L32:M42" si="5">L31-($F$2*$F$3*$F$4*($F$5/2))*L31/SUM($L31:$M31)+R31</f>
        <v>33836.55623356859</v>
      </c>
      <c r="M32" s="15">
        <f t="shared" si="5"/>
        <v>34163.443766431417</v>
      </c>
      <c r="N32" s="31">
        <f t="shared" si="0"/>
        <v>1420.4670708609585</v>
      </c>
      <c r="O32" s="31">
        <f t="shared" si="0"/>
        <v>3133.4630125789772</v>
      </c>
      <c r="P32" s="30">
        <f t="shared" si="1"/>
        <v>0.31192114170272239</v>
      </c>
      <c r="Q32" s="30">
        <f t="shared" si="1"/>
        <v>0.68807885829727766</v>
      </c>
      <c r="R32" s="4">
        <f t="shared" si="2"/>
        <v>3711.8615862623965</v>
      </c>
      <c r="S32" s="4">
        <f t="shared" si="2"/>
        <v>8188.1384137376044</v>
      </c>
    </row>
    <row r="33" spans="9:19" x14ac:dyDescent="0.3">
      <c r="I33">
        <v>15</v>
      </c>
      <c r="J33" s="14">
        <f>'Performance evolution'!L33</f>
        <v>1.5</v>
      </c>
      <c r="K33" s="25">
        <f>'Performance evolution'!K33</f>
        <v>1.9752913394242029</v>
      </c>
      <c r="L33" s="15">
        <f t="shared" si="5"/>
        <v>31627.020478956481</v>
      </c>
      <c r="M33" s="15">
        <f t="shared" si="5"/>
        <v>36372.979521043526</v>
      </c>
      <c r="N33" s="31">
        <f t="shared" si="0"/>
        <v>1384.0326339634601</v>
      </c>
      <c r="O33" s="31">
        <f t="shared" si="0"/>
        <v>3334.6445316946574</v>
      </c>
      <c r="P33" s="30">
        <f t="shared" si="1"/>
        <v>0.2933094563103954</v>
      </c>
      <c r="Q33" s="30">
        <f t="shared" si="1"/>
        <v>0.7066905436896046</v>
      </c>
      <c r="R33" s="4">
        <f t="shared" si="2"/>
        <v>3490.3825300937051</v>
      </c>
      <c r="S33" s="4">
        <f t="shared" si="2"/>
        <v>8409.617469906294</v>
      </c>
    </row>
    <row r="34" spans="9:19" x14ac:dyDescent="0.3">
      <c r="I34">
        <v>15.5</v>
      </c>
      <c r="J34" s="14">
        <f>'Performance evolution'!L34</f>
        <v>1.5</v>
      </c>
      <c r="K34" s="25">
        <f>'Performance evolution'!K34</f>
        <v>1.9898202601995665</v>
      </c>
      <c r="L34" s="15">
        <f t="shared" si="5"/>
        <v>29582.674425232803</v>
      </c>
      <c r="M34" s="15">
        <f t="shared" si="5"/>
        <v>38417.325574767208</v>
      </c>
      <c r="N34" s="31">
        <f t="shared" si="0"/>
        <v>1348.6740499888249</v>
      </c>
      <c r="O34" s="31">
        <f t="shared" si="0"/>
        <v>3480.3244557923945</v>
      </c>
      <c r="P34" s="30">
        <f t="shared" si="1"/>
        <v>0.27928649146902995</v>
      </c>
      <c r="Q34" s="30">
        <f t="shared" si="1"/>
        <v>0.72071350853097005</v>
      </c>
      <c r="R34" s="4">
        <f t="shared" si="2"/>
        <v>3323.5092484814563</v>
      </c>
      <c r="S34" s="4">
        <f t="shared" si="2"/>
        <v>8576.4907515185441</v>
      </c>
    </row>
    <row r="35" spans="9:19" x14ac:dyDescent="0.3">
      <c r="I35">
        <v>16</v>
      </c>
      <c r="J35" s="14">
        <f>'Performance evolution'!L35</f>
        <v>1.5</v>
      </c>
      <c r="K35" s="25">
        <f>'Performance evolution'!K35</f>
        <v>1.9967529708506588</v>
      </c>
      <c r="L35" s="15">
        <f t="shared" si="5"/>
        <v>27729.21564929852</v>
      </c>
      <c r="M35" s="15">
        <f t="shared" si="5"/>
        <v>40270.784350701491</v>
      </c>
      <c r="N35" s="31">
        <f t="shared" si="0"/>
        <v>1315.0874288523128</v>
      </c>
      <c r="O35" s="31">
        <f t="shared" si="0"/>
        <v>3580.0394875415827</v>
      </c>
      <c r="P35" s="30">
        <f t="shared" si="1"/>
        <v>0.26865236618238719</v>
      </c>
      <c r="Q35" s="30">
        <f t="shared" si="1"/>
        <v>0.7313476338176127</v>
      </c>
      <c r="R35" s="4">
        <f t="shared" si="2"/>
        <v>3196.9631575704075</v>
      </c>
      <c r="S35" s="4">
        <f t="shared" si="2"/>
        <v>8703.0368424295903</v>
      </c>
    </row>
    <row r="36" spans="9:19" x14ac:dyDescent="0.3">
      <c r="I36">
        <v>16.5</v>
      </c>
      <c r="J36" s="14">
        <f>'Performance evolution'!L36</f>
        <v>1.5</v>
      </c>
      <c r="K36" s="25">
        <f>'Performance evolution'!K36</f>
        <v>1.9992793651017049</v>
      </c>
      <c r="L36" s="15">
        <f t="shared" si="5"/>
        <v>26073.566068241689</v>
      </c>
      <c r="M36" s="15">
        <f t="shared" si="5"/>
        <v>41926.433931758322</v>
      </c>
      <c r="N36" s="31">
        <f t="shared" si="0"/>
        <v>1283.715784553636</v>
      </c>
      <c r="O36" s="31">
        <f t="shared" si="0"/>
        <v>3648.5776389359889</v>
      </c>
      <c r="P36" s="30">
        <f t="shared" si="1"/>
        <v>0.2602675214820046</v>
      </c>
      <c r="Q36" s="30">
        <f t="shared" si="1"/>
        <v>0.7397324785179954</v>
      </c>
      <c r="R36" s="4">
        <f t="shared" si="2"/>
        <v>3097.183505635855</v>
      </c>
      <c r="S36" s="4">
        <f t="shared" si="2"/>
        <v>8802.8164943641459</v>
      </c>
    </row>
    <row r="37" spans="9:19" x14ac:dyDescent="0.3">
      <c r="I37">
        <v>17</v>
      </c>
      <c r="J37" s="14">
        <f>'Performance evolution'!L37</f>
        <v>1.5</v>
      </c>
      <c r="K37" s="25">
        <f>'Performance evolution'!K37</f>
        <v>1.9999055450835357</v>
      </c>
      <c r="L37" s="15">
        <f t="shared" si="5"/>
        <v>24607.87551193525</v>
      </c>
      <c r="M37" s="15">
        <f t="shared" si="5"/>
        <v>43392.124488064765</v>
      </c>
      <c r="N37" s="31">
        <f t="shared" si="0"/>
        <v>1254.7489741863274</v>
      </c>
      <c r="O37" s="31">
        <f t="shared" si="0"/>
        <v>3699.39557474202</v>
      </c>
      <c r="P37" s="30">
        <f t="shared" si="1"/>
        <v>0.25327258052204948</v>
      </c>
      <c r="Q37" s="30">
        <f t="shared" si="1"/>
        <v>0.74672741947795063</v>
      </c>
      <c r="R37" s="4">
        <f t="shared" si="2"/>
        <v>3013.9437082123891</v>
      </c>
      <c r="S37" s="4">
        <f t="shared" si="2"/>
        <v>8886.0562917876123</v>
      </c>
    </row>
    <row r="38" spans="9:19" x14ac:dyDescent="0.3">
      <c r="I38">
        <v>17.5</v>
      </c>
      <c r="J38" s="14">
        <f>'Performance evolution'!L38</f>
        <v>1.5</v>
      </c>
      <c r="K38" s="25">
        <f>'Performance evolution'!K38</f>
        <v>1.9999942240307429</v>
      </c>
      <c r="L38" s="15">
        <f t="shared" si="5"/>
        <v>23315.441005558972</v>
      </c>
      <c r="M38" s="15">
        <f t="shared" si="5"/>
        <v>44684.558994441046</v>
      </c>
      <c r="N38" s="31">
        <f t="shared" si="0"/>
        <v>1228.1815289876847</v>
      </c>
      <c r="O38" s="31">
        <f t="shared" si="0"/>
        <v>3740.7343340377229</v>
      </c>
      <c r="P38" s="30">
        <f t="shared" si="1"/>
        <v>0.24717293728533488</v>
      </c>
      <c r="Q38" s="30">
        <f t="shared" si="1"/>
        <v>0.75282706271466504</v>
      </c>
      <c r="R38" s="4">
        <f t="shared" si="2"/>
        <v>2941.3579536954849</v>
      </c>
      <c r="S38" s="4">
        <f t="shared" si="2"/>
        <v>8958.6420463045142</v>
      </c>
    </row>
    <row r="39" spans="9:19" x14ac:dyDescent="0.3">
      <c r="I39">
        <v>18</v>
      </c>
      <c r="J39" s="14">
        <f>'Performance evolution'!L39</f>
        <v>1.5</v>
      </c>
      <c r="K39" s="25">
        <f>'Performance evolution'!K39</f>
        <v>1.9999998751796342</v>
      </c>
      <c r="L39" s="15">
        <f t="shared" si="5"/>
        <v>22176.596783281639</v>
      </c>
      <c r="M39" s="15">
        <f t="shared" si="5"/>
        <v>45823.403216718376</v>
      </c>
      <c r="N39" s="31">
        <f t="shared" si="0"/>
        <v>1203.9006646488913</v>
      </c>
      <c r="O39" s="31">
        <f t="shared" si="0"/>
        <v>3776.0598506461502</v>
      </c>
      <c r="P39" s="30">
        <f t="shared" si="1"/>
        <v>0.24174903816030863</v>
      </c>
      <c r="Q39" s="30">
        <f t="shared" si="1"/>
        <v>0.75825096183969132</v>
      </c>
      <c r="R39" s="4">
        <f t="shared" si="2"/>
        <v>2876.8135541076726</v>
      </c>
      <c r="S39" s="4">
        <f t="shared" si="2"/>
        <v>9023.1864458923264</v>
      </c>
    </row>
    <row r="40" spans="9:19" x14ac:dyDescent="0.3">
      <c r="I40">
        <v>18.5</v>
      </c>
      <c r="J40" s="14">
        <f>'Performance evolution'!L40</f>
        <v>1.5</v>
      </c>
      <c r="K40" s="25">
        <f>'Performance evolution'!K40</f>
        <v>1.9999999992055582</v>
      </c>
      <c r="L40" s="15">
        <f t="shared" si="5"/>
        <v>21172.505900315027</v>
      </c>
      <c r="M40" s="15">
        <f t="shared" si="5"/>
        <v>46827.494099684991</v>
      </c>
      <c r="N40" s="31">
        <f t="shared" si="0"/>
        <v>1181.757543966492</v>
      </c>
      <c r="O40" s="31">
        <f t="shared" si="0"/>
        <v>3806.6577641003732</v>
      </c>
      <c r="P40" s="30">
        <f t="shared" si="1"/>
        <v>0.23690039240627145</v>
      </c>
      <c r="Q40" s="30">
        <f t="shared" si="1"/>
        <v>0.76309960759372841</v>
      </c>
      <c r="R40" s="4">
        <f t="shared" si="2"/>
        <v>2819.1146696346304</v>
      </c>
      <c r="S40" s="4">
        <f t="shared" si="2"/>
        <v>9080.8853303653686</v>
      </c>
    </row>
    <row r="41" spans="9:19" x14ac:dyDescent="0.3">
      <c r="I41">
        <v>19</v>
      </c>
      <c r="J41" s="14">
        <f>'Performance evolution'!L41</f>
        <v>1.5</v>
      </c>
      <c r="K41" s="25">
        <f>'Performance evolution'!K41</f>
        <v>1.9999999999983689</v>
      </c>
      <c r="L41" s="15">
        <f t="shared" si="5"/>
        <v>20286.432037394527</v>
      </c>
      <c r="M41" s="15">
        <f t="shared" si="5"/>
        <v>47713.567962605484</v>
      </c>
      <c r="N41" s="31">
        <f t="shared" si="0"/>
        <v>1161.5989665228594</v>
      </c>
      <c r="O41" s="31">
        <f t="shared" si="0"/>
        <v>3833.2682159557698</v>
      </c>
      <c r="P41" s="30">
        <f t="shared" si="1"/>
        <v>0.23255852940346516</v>
      </c>
      <c r="Q41" s="30">
        <f t="shared" si="1"/>
        <v>0.76744147059653489</v>
      </c>
      <c r="R41" s="4">
        <f t="shared" si="2"/>
        <v>2767.4464999012353</v>
      </c>
      <c r="S41" s="4">
        <f t="shared" si="2"/>
        <v>9132.5535000987657</v>
      </c>
    </row>
    <row r="42" spans="9:19" x14ac:dyDescent="0.3">
      <c r="I42">
        <v>19.5</v>
      </c>
      <c r="J42" s="14">
        <f>'Performance evolution'!L42</f>
        <v>1.5</v>
      </c>
      <c r="K42" s="25">
        <f>'Performance evolution'!K42</f>
        <v>1.9999999999999987</v>
      </c>
      <c r="L42" s="15">
        <f t="shared" si="5"/>
        <v>19503.752930751718</v>
      </c>
      <c r="M42" s="15">
        <f t="shared" si="5"/>
        <v>48496.247069248297</v>
      </c>
      <c r="N42" s="31">
        <f t="shared" si="0"/>
        <v>1143.2752540717431</v>
      </c>
      <c r="O42" s="31">
        <f t="shared" si="0"/>
        <v>3856.4785506665135</v>
      </c>
      <c r="P42" s="30">
        <f t="shared" si="1"/>
        <v>0.22866631012676333</v>
      </c>
      <c r="Q42" s="30">
        <f t="shared" si="1"/>
        <v>0.77133368987323658</v>
      </c>
      <c r="R42" s="4">
        <f t="shared" si="2"/>
        <v>2721.1290905084838</v>
      </c>
      <c r="S42" s="4">
        <f t="shared" si="2"/>
        <v>9178.8709094915157</v>
      </c>
    </row>
    <row r="43" spans="9:19" x14ac:dyDescent="0.3">
      <c r="I43" s="8">
        <v>20</v>
      </c>
      <c r="J43" s="22">
        <f>'Performance evolution'!L43</f>
        <v>1.5</v>
      </c>
      <c r="K43" s="26">
        <f>'Performance evolution'!K43</f>
        <v>2</v>
      </c>
      <c r="L43" s="23">
        <f>L42-($F$2*$F$3*$F$4*($F$5/2))*L42/SUM($L42:$M42)+R42</f>
        <v>18811.72525837865</v>
      </c>
      <c r="M43" s="23">
        <f>M42-($F$2*$F$3*$F$4*($F$5/2))*M42/SUM($L42:$M42)+S42</f>
        <v>49188.274741621361</v>
      </c>
      <c r="N43" s="32">
        <f t="shared" si="0"/>
        <v>1126.6423091180072</v>
      </c>
      <c r="O43" s="32">
        <f t="shared" si="0"/>
        <v>3876.7764157939055</v>
      </c>
      <c r="P43" s="33">
        <f t="shared" si="1"/>
        <v>0.22517449988914173</v>
      </c>
      <c r="Q43" s="33">
        <f t="shared" si="1"/>
        <v>0.77482550011085816</v>
      </c>
      <c r="R43" s="24">
        <f t="shared" si="2"/>
        <v>2679.5765486807868</v>
      </c>
      <c r="S43" s="24">
        <f t="shared" si="2"/>
        <v>9220.4234513192114</v>
      </c>
    </row>
    <row r="44" spans="9:19" x14ac:dyDescent="0.3">
      <c r="J44" s="14"/>
      <c r="K44" s="25"/>
      <c r="L44" s="15"/>
      <c r="M44" s="15"/>
      <c r="N44" s="31"/>
      <c r="O44" s="31"/>
      <c r="P44" s="30"/>
      <c r="Q44" s="30"/>
    </row>
  </sheetData>
  <pageMargins left="0.7" right="0.7" top="0.75" bottom="0.75" header="0.3" footer="0.3"/>
  <pageSetup paperSize="9"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33C53F-EAE7-4715-A8C2-EA25826B29E6}">
  <dimension ref="B2:S44"/>
  <sheetViews>
    <sheetView zoomScale="72" zoomScaleNormal="80" workbookViewId="0">
      <selection activeCell="F8" sqref="F8"/>
    </sheetView>
  </sheetViews>
  <sheetFormatPr defaultRowHeight="14.4" x14ac:dyDescent="0.3"/>
  <cols>
    <col min="3" max="3" width="11" customWidth="1"/>
    <col min="11" max="13" width="8.88671875" style="14"/>
  </cols>
  <sheetData>
    <row r="2" spans="2:19" ht="14.4" customHeight="1" x14ac:dyDescent="0.3">
      <c r="B2" t="s">
        <v>27</v>
      </c>
      <c r="F2" s="1">
        <v>1000000</v>
      </c>
      <c r="I2" t="s">
        <v>1</v>
      </c>
      <c r="J2" t="s">
        <v>46</v>
      </c>
      <c r="K2" t="s">
        <v>47</v>
      </c>
      <c r="L2" t="s">
        <v>38</v>
      </c>
      <c r="M2" t="s">
        <v>39</v>
      </c>
      <c r="N2" s="28" t="s">
        <v>44</v>
      </c>
      <c r="O2" t="s">
        <v>45</v>
      </c>
      <c r="P2" t="s">
        <v>48</v>
      </c>
      <c r="Q2" t="s">
        <v>49</v>
      </c>
      <c r="R2" t="s">
        <v>50</v>
      </c>
      <c r="S2" t="s">
        <v>51</v>
      </c>
    </row>
    <row r="3" spans="2:19" x14ac:dyDescent="0.3">
      <c r="B3" t="s">
        <v>28</v>
      </c>
      <c r="F3" s="16">
        <v>0.34</v>
      </c>
      <c r="I3">
        <v>0</v>
      </c>
      <c r="J3" s="14">
        <f>'Performance evolution'!N3</f>
        <v>0.9</v>
      </c>
      <c r="K3" s="25">
        <f>'Performance evolution'!M3</f>
        <v>0.7</v>
      </c>
      <c r="L3" s="15">
        <f>F2*F3*F4-M3</f>
        <v>101796</v>
      </c>
      <c r="M3" s="29">
        <f>F2*F3*F4*0.002</f>
        <v>204</v>
      </c>
      <c r="N3" s="31">
        <f>IF($F$6=1,J3^$F$7*LOG(L3)^$F$8,EXP(J3*$F$7+LOG(L3)*$F$8))</f>
        <v>1104.4399892957522</v>
      </c>
      <c r="O3" s="31">
        <f>IF($F$6=1,K3^$F$7*LOG(M3)^$F$8,EXP(K3*$F$7+LOG(M3)*$F$8))</f>
        <v>19.039979993430727</v>
      </c>
      <c r="P3" s="30">
        <f>N3/SUM($N3:$O3)</f>
        <v>0.98305267515763795</v>
      </c>
      <c r="Q3" s="30">
        <f>O3/SUM($N3:$O3)</f>
        <v>1.6947324842362055E-2</v>
      </c>
      <c r="R3" s="4">
        <f>$F$2*$F$3*$F$4*($F$5/2)*P3</f>
        <v>16043.419658572651</v>
      </c>
      <c r="S3" s="4">
        <f>$F$2*$F$3*$F$4*($F$5/2)*Q3</f>
        <v>276.58034142734874</v>
      </c>
    </row>
    <row r="4" spans="2:19" x14ac:dyDescent="0.3">
      <c r="B4" t="s">
        <v>29</v>
      </c>
      <c r="F4" s="17">
        <f>'Total market'!E6</f>
        <v>0.3</v>
      </c>
      <c r="I4">
        <v>0.5</v>
      </c>
      <c r="J4" s="14">
        <f>'Performance evolution'!N4</f>
        <v>0.9</v>
      </c>
      <c r="K4" s="25">
        <f>'Performance evolution'!M4</f>
        <v>0.70073936043929963</v>
      </c>
      <c r="L4" s="15">
        <f>L3-($F$2*$F$3*$F$4*($F$5/2))*L3/SUM($L3:$M3)+R3</f>
        <v>101552.05965857265</v>
      </c>
      <c r="M4" s="15">
        <f>M3-($F$2*$F$3*$F$4*($F$5/2))*M3/SUM($L3:$M3)+S3</f>
        <v>447.94034142734876</v>
      </c>
      <c r="N4" s="31">
        <f t="shared" ref="N4:O43" si="0">IF($F$6=1,J4^$F$7*LOG(L4)^$F$8,EXP(J4*$F$7+LOG(L4)*$F$8))</f>
        <v>1103.4062437786474</v>
      </c>
      <c r="O4" s="31">
        <f t="shared" si="0"/>
        <v>35.504717511797253</v>
      </c>
      <c r="P4" s="30">
        <f t="shared" ref="P4:Q43" si="1">N4/SUM($N4:$O4)</f>
        <v>0.96882573026466567</v>
      </c>
      <c r="Q4" s="30">
        <f t="shared" si="1"/>
        <v>3.1174269735334343E-2</v>
      </c>
      <c r="R4" s="4">
        <f t="shared" ref="R4:S43" si="2">$F$2*$F$3*$F$4*($F$5/2)*P4</f>
        <v>15811.235917919345</v>
      </c>
      <c r="S4" s="4">
        <f t="shared" si="2"/>
        <v>508.76408208065646</v>
      </c>
    </row>
    <row r="5" spans="2:19" x14ac:dyDescent="0.3">
      <c r="B5" t="s">
        <v>40</v>
      </c>
      <c r="F5" s="16">
        <v>0.32</v>
      </c>
      <c r="I5">
        <v>1</v>
      </c>
      <c r="J5" s="14">
        <f>'Performance evolution'!N5</f>
        <v>0.9</v>
      </c>
      <c r="K5" s="25">
        <f>'Performance evolution'!M5</f>
        <v>0.70164925751904428</v>
      </c>
      <c r="L5" s="15">
        <f t="shared" ref="L5:M20" si="3">L4-($F$2*$F$3*$F$4*($F$5/2))*L4/SUM($L4:$M4)+R4</f>
        <v>101114.96603112036</v>
      </c>
      <c r="M5" s="15">
        <f t="shared" si="3"/>
        <v>885.03396887962936</v>
      </c>
      <c r="N5" s="31">
        <f t="shared" si="0"/>
        <v>1101.5496394909524</v>
      </c>
      <c r="O5" s="31">
        <f t="shared" si="0"/>
        <v>57.313932241842572</v>
      </c>
      <c r="P5" s="30">
        <f t="shared" si="1"/>
        <v>0.95054298569749351</v>
      </c>
      <c r="Q5" s="30">
        <f t="shared" si="1"/>
        <v>4.9457014302506472E-2</v>
      </c>
      <c r="R5" s="4">
        <f t="shared" si="2"/>
        <v>15512.861526583094</v>
      </c>
      <c r="S5" s="4">
        <f t="shared" si="2"/>
        <v>807.13847341690564</v>
      </c>
    </row>
    <row r="6" spans="2:19" x14ac:dyDescent="0.3">
      <c r="B6" t="s">
        <v>41</v>
      </c>
      <c r="F6" s="1">
        <v>1</v>
      </c>
      <c r="I6">
        <v>1.5</v>
      </c>
      <c r="J6" s="14">
        <f>'Performance evolution'!N6</f>
        <v>0.9</v>
      </c>
      <c r="K6" s="25">
        <f>'Performance evolution'!M6</f>
        <v>0.70279571674910446</v>
      </c>
      <c r="L6" s="15">
        <f t="shared" si="3"/>
        <v>100449.43299272419</v>
      </c>
      <c r="M6" s="15">
        <f t="shared" si="3"/>
        <v>1550.5670072757944</v>
      </c>
      <c r="N6" s="31">
        <f t="shared" si="0"/>
        <v>1098.7119513309306</v>
      </c>
      <c r="O6" s="31">
        <f t="shared" si="0"/>
        <v>82.236670480392263</v>
      </c>
      <c r="P6" s="30">
        <f t="shared" si="1"/>
        <v>0.93036388801211445</v>
      </c>
      <c r="Q6" s="30">
        <f t="shared" si="1"/>
        <v>6.9636111987885455E-2</v>
      </c>
      <c r="R6" s="4">
        <f t="shared" si="2"/>
        <v>15183.538652357707</v>
      </c>
      <c r="S6" s="4">
        <f t="shared" si="2"/>
        <v>1136.4613476422905</v>
      </c>
    </row>
    <row r="7" spans="2:19" ht="14.4" customHeight="1" x14ac:dyDescent="0.3">
      <c r="B7" t="s">
        <v>42</v>
      </c>
      <c r="F7" s="1">
        <v>2.2999999999999998</v>
      </c>
      <c r="I7">
        <v>2</v>
      </c>
      <c r="J7" s="14">
        <f>'Performance evolution'!N7</f>
        <v>0.9</v>
      </c>
      <c r="K7" s="25">
        <f>'Performance evolution'!M7</f>
        <v>0.70427739545672952</v>
      </c>
      <c r="L7" s="15">
        <f t="shared" si="3"/>
        <v>99561.062366246028</v>
      </c>
      <c r="M7" s="15">
        <f t="shared" si="3"/>
        <v>2438.9376337539579</v>
      </c>
      <c r="N7" s="31">
        <f t="shared" si="0"/>
        <v>1094.9036650462199</v>
      </c>
      <c r="O7" s="31">
        <f t="shared" si="0"/>
        <v>108.16700575071675</v>
      </c>
      <c r="P7" s="30">
        <f t="shared" si="1"/>
        <v>0.91009089625710449</v>
      </c>
      <c r="Q7" s="30">
        <f t="shared" si="1"/>
        <v>8.9909103742895582E-2</v>
      </c>
      <c r="R7" s="4">
        <f t="shared" si="2"/>
        <v>14852.683426915944</v>
      </c>
      <c r="S7" s="4">
        <f t="shared" si="2"/>
        <v>1467.316573084056</v>
      </c>
    </row>
    <row r="8" spans="2:19" ht="14.4" customHeight="1" x14ac:dyDescent="0.3">
      <c r="B8" t="s">
        <v>43</v>
      </c>
      <c r="F8" s="1">
        <v>4.5</v>
      </c>
      <c r="I8">
        <v>2.5</v>
      </c>
      <c r="J8" s="14">
        <f>'Performance evolution'!N8</f>
        <v>0.9</v>
      </c>
      <c r="K8" s="25">
        <f>'Performance evolution'!M8</f>
        <v>0.70624428096202863</v>
      </c>
      <c r="L8" s="15">
        <f t="shared" si="3"/>
        <v>98483.975814562611</v>
      </c>
      <c r="M8" s="15">
        <f t="shared" si="3"/>
        <v>3516.0241854373808</v>
      </c>
      <c r="N8" s="31">
        <f t="shared" si="0"/>
        <v>1090.2545396358832</v>
      </c>
      <c r="O8" s="31">
        <f t="shared" si="0"/>
        <v>133.79788244730699</v>
      </c>
      <c r="P8" s="30">
        <f t="shared" si="1"/>
        <v>0.89069268600473894</v>
      </c>
      <c r="Q8" s="30">
        <f t="shared" si="1"/>
        <v>0.10930731399526096</v>
      </c>
      <c r="R8" s="4">
        <f t="shared" si="2"/>
        <v>14536.104635597339</v>
      </c>
      <c r="S8" s="4">
        <f t="shared" si="2"/>
        <v>1783.895364402659</v>
      </c>
    </row>
    <row r="9" spans="2:19" x14ac:dyDescent="0.3">
      <c r="B9" s="27"/>
      <c r="I9">
        <v>3</v>
      </c>
      <c r="J9" s="14">
        <f>'Performance evolution'!N9</f>
        <v>0.9</v>
      </c>
      <c r="K9" s="25">
        <f>'Performance evolution'!M9</f>
        <v>0.70892759434576902</v>
      </c>
      <c r="L9" s="15">
        <f t="shared" si="3"/>
        <v>97262.644319829924</v>
      </c>
      <c r="M9" s="15">
        <f t="shared" si="3"/>
        <v>4737.3556801700588</v>
      </c>
      <c r="N9" s="31">
        <f t="shared" si="0"/>
        <v>1084.939807637686</v>
      </c>
      <c r="O9" s="31">
        <f t="shared" si="0"/>
        <v>158.60883911791922</v>
      </c>
      <c r="P9" s="30">
        <f t="shared" si="1"/>
        <v>0.87245465665398247</v>
      </c>
      <c r="Q9" s="30">
        <f t="shared" si="1"/>
        <v>0.12754534334601761</v>
      </c>
      <c r="R9" s="4">
        <f t="shared" si="2"/>
        <v>14238.459996592994</v>
      </c>
      <c r="S9" s="4">
        <f t="shared" si="2"/>
        <v>2081.5400034070076</v>
      </c>
    </row>
    <row r="10" spans="2:19" x14ac:dyDescent="0.3">
      <c r="I10">
        <v>3.5</v>
      </c>
      <c r="J10" s="14">
        <f>'Performance evolution'!N10</f>
        <v>0.9</v>
      </c>
      <c r="K10" s="25">
        <f>'Performance evolution'!M10</f>
        <v>0.71268678079110181</v>
      </c>
      <c r="L10" s="15">
        <f t="shared" si="3"/>
        <v>95939.081225250135</v>
      </c>
      <c r="M10" s="15">
        <f t="shared" si="3"/>
        <v>6060.9187747498563</v>
      </c>
      <c r="N10" s="31">
        <f t="shared" si="0"/>
        <v>1079.1275557099409</v>
      </c>
      <c r="O10" s="31">
        <f t="shared" si="0"/>
        <v>182.68046406523155</v>
      </c>
      <c r="P10" s="30">
        <f t="shared" si="1"/>
        <v>0.855223250128192</v>
      </c>
      <c r="Q10" s="30">
        <f t="shared" si="1"/>
        <v>0.14477674987180805</v>
      </c>
      <c r="R10" s="4">
        <f t="shared" si="2"/>
        <v>13957.243442092093</v>
      </c>
      <c r="S10" s="4">
        <f t="shared" si="2"/>
        <v>2362.7565579079073</v>
      </c>
    </row>
    <row r="11" spans="2:19" x14ac:dyDescent="0.3">
      <c r="I11">
        <v>4</v>
      </c>
      <c r="J11" s="14">
        <f>'Performance evolution'!N11</f>
        <v>0.9</v>
      </c>
      <c r="K11" s="25">
        <f>'Performance evolution'!M11</f>
        <v>0.71808062993162147</v>
      </c>
      <c r="L11" s="15">
        <f t="shared" si="3"/>
        <v>94546.071671302198</v>
      </c>
      <c r="M11" s="15">
        <f t="shared" si="3"/>
        <v>7453.9283286977861</v>
      </c>
      <c r="N11" s="31">
        <f t="shared" si="0"/>
        <v>1072.949840272807</v>
      </c>
      <c r="O11" s="31">
        <f t="shared" si="0"/>
        <v>206.58647054218443</v>
      </c>
      <c r="P11" s="30">
        <f t="shared" si="1"/>
        <v>0.83854583195798438</v>
      </c>
      <c r="Q11" s="30">
        <f t="shared" si="1"/>
        <v>0.16145416804201568</v>
      </c>
      <c r="R11" s="4">
        <f t="shared" si="2"/>
        <v>13685.067977554305</v>
      </c>
      <c r="S11" s="4">
        <f t="shared" si="2"/>
        <v>2634.932022445696</v>
      </c>
    </row>
    <row r="12" spans="2:19" x14ac:dyDescent="0.3">
      <c r="I12">
        <v>4.5</v>
      </c>
      <c r="J12" s="14">
        <f>'Performance evolution'!N12</f>
        <v>0.9</v>
      </c>
      <c r="K12" s="25">
        <f>'Performance evolution'!M12</f>
        <v>0.72596782174007313</v>
      </c>
      <c r="L12" s="15">
        <f t="shared" si="3"/>
        <v>93103.768181448162</v>
      </c>
      <c r="M12" s="15">
        <f t="shared" si="3"/>
        <v>8896.2318185518361</v>
      </c>
      <c r="N12" s="31">
        <f t="shared" si="0"/>
        <v>1066.4865425446037</v>
      </c>
      <c r="O12" s="31">
        <f t="shared" si="0"/>
        <v>231.42168191826855</v>
      </c>
      <c r="P12" s="30">
        <f t="shared" si="1"/>
        <v>0.82169642078195437</v>
      </c>
      <c r="Q12" s="30">
        <f t="shared" si="1"/>
        <v>0.17830357921804552</v>
      </c>
      <c r="R12" s="4">
        <f t="shared" si="2"/>
        <v>13410.085587161495</v>
      </c>
      <c r="S12" s="4">
        <f t="shared" si="2"/>
        <v>2909.9144128385028</v>
      </c>
    </row>
    <row r="13" spans="2:19" x14ac:dyDescent="0.3">
      <c r="I13">
        <v>5</v>
      </c>
      <c r="J13" s="14">
        <f>'Performance evolution'!N13</f>
        <v>0.9</v>
      </c>
      <c r="K13" s="25">
        <f>'Performance evolution'!M13</f>
        <v>0.73763289084896821</v>
      </c>
      <c r="L13" s="15">
        <f t="shared" si="3"/>
        <v>91617.250859577951</v>
      </c>
      <c r="M13" s="15">
        <f t="shared" si="3"/>
        <v>10382.749140422045</v>
      </c>
      <c r="N13" s="31">
        <f t="shared" si="0"/>
        <v>1059.7519721143481</v>
      </c>
      <c r="O13" s="31">
        <f t="shared" si="0"/>
        <v>258.97407922420882</v>
      </c>
      <c r="P13" s="30">
        <f t="shared" si="1"/>
        <v>0.80361798497774406</v>
      </c>
      <c r="Q13" s="30">
        <f t="shared" si="1"/>
        <v>0.19638201502225602</v>
      </c>
      <c r="R13" s="4">
        <f t="shared" si="2"/>
        <v>13115.045514836784</v>
      </c>
      <c r="S13" s="4">
        <f t="shared" si="2"/>
        <v>3204.9544851632181</v>
      </c>
    </row>
    <row r="14" spans="2:19" x14ac:dyDescent="0.3">
      <c r="I14">
        <v>5.5</v>
      </c>
      <c r="J14" s="14">
        <f>'Performance evolution'!N14</f>
        <v>0.9</v>
      </c>
      <c r="K14" s="25">
        <f>'Performance evolution'!M14</f>
        <v>0.75491011595671531</v>
      </c>
      <c r="L14" s="15">
        <f t="shared" si="3"/>
        <v>90073.536236882268</v>
      </c>
      <c r="M14" s="15">
        <f t="shared" si="3"/>
        <v>11926.463763117736</v>
      </c>
      <c r="N14" s="31">
        <f t="shared" si="0"/>
        <v>1052.6775594033131</v>
      </c>
      <c r="O14" s="31">
        <f t="shared" si="0"/>
        <v>292.05065146096427</v>
      </c>
      <c r="P14" s="30">
        <f t="shared" si="1"/>
        <v>0.78281808241885642</v>
      </c>
      <c r="Q14" s="30">
        <f t="shared" si="1"/>
        <v>0.21718191758114366</v>
      </c>
      <c r="R14" s="4">
        <f t="shared" si="2"/>
        <v>12775.591105075737</v>
      </c>
      <c r="S14" s="4">
        <f t="shared" si="2"/>
        <v>3544.4088949242646</v>
      </c>
    </row>
    <row r="15" spans="2:19" x14ac:dyDescent="0.3">
      <c r="I15">
        <v>6</v>
      </c>
      <c r="J15" s="14">
        <f>'Performance evolution'!N15</f>
        <v>0.9</v>
      </c>
      <c r="K15" s="25">
        <f>'Performance evolution'!M15</f>
        <v>0.78023418652312582</v>
      </c>
      <c r="L15" s="15">
        <f t="shared" si="3"/>
        <v>88437.361544056839</v>
      </c>
      <c r="M15" s="15">
        <f t="shared" si="3"/>
        <v>13562.638455943163</v>
      </c>
      <c r="N15" s="31">
        <f t="shared" si="0"/>
        <v>1045.0870731719399</v>
      </c>
      <c r="O15" s="31">
        <f t="shared" si="0"/>
        <v>334.96669977330697</v>
      </c>
      <c r="P15" s="30">
        <f t="shared" si="1"/>
        <v>0.75727996521582153</v>
      </c>
      <c r="Q15" s="30">
        <f t="shared" si="1"/>
        <v>0.24272003478417839</v>
      </c>
      <c r="R15" s="4">
        <f t="shared" si="2"/>
        <v>12358.809032322208</v>
      </c>
      <c r="S15" s="4">
        <f t="shared" si="2"/>
        <v>3961.1909676777914</v>
      </c>
    </row>
    <row r="16" spans="2:19" x14ac:dyDescent="0.3">
      <c r="I16">
        <v>6.5</v>
      </c>
      <c r="J16" s="14">
        <f>'Performance evolution'!N16</f>
        <v>0.9</v>
      </c>
      <c r="K16" s="25">
        <f>'Performance evolution'!M16</f>
        <v>0.81648113976307224</v>
      </c>
      <c r="L16" s="15">
        <f t="shared" si="3"/>
        <v>86646.192729329967</v>
      </c>
      <c r="M16" s="15">
        <f t="shared" si="3"/>
        <v>15353.807270670048</v>
      </c>
      <c r="N16" s="31">
        <f t="shared" si="0"/>
        <v>1036.6651696518095</v>
      </c>
      <c r="O16" s="31">
        <f t="shared" si="0"/>
        <v>394.1609091176561</v>
      </c>
      <c r="P16" s="30">
        <f t="shared" si="1"/>
        <v>0.72452213796896892</v>
      </c>
      <c r="Q16" s="30">
        <f t="shared" si="1"/>
        <v>0.27547786203103114</v>
      </c>
      <c r="R16" s="4">
        <f t="shared" si="2"/>
        <v>11824.201291653573</v>
      </c>
      <c r="S16" s="4">
        <f t="shared" si="2"/>
        <v>4495.7987083464286</v>
      </c>
    </row>
    <row r="17" spans="9:19" x14ac:dyDescent="0.3">
      <c r="I17">
        <v>7</v>
      </c>
      <c r="J17" s="14">
        <f>'Performance evolution'!N17</f>
        <v>0.9</v>
      </c>
      <c r="K17" s="25">
        <f>'Performance evolution'!M17</f>
        <v>0.8663848384624977</v>
      </c>
      <c r="L17" s="15">
        <f t="shared" si="3"/>
        <v>84607.003184290748</v>
      </c>
      <c r="M17" s="15">
        <f t="shared" si="3"/>
        <v>17392.99681570927</v>
      </c>
      <c r="N17" s="31">
        <f t="shared" si="0"/>
        <v>1026.9291024968857</v>
      </c>
      <c r="O17" s="31">
        <f t="shared" si="0"/>
        <v>478.68946103740063</v>
      </c>
      <c r="P17" s="30">
        <f t="shared" si="1"/>
        <v>0.68206458618992727</v>
      </c>
      <c r="Q17" s="30">
        <f t="shared" si="1"/>
        <v>0.31793541381007273</v>
      </c>
      <c r="R17" s="4">
        <f t="shared" si="2"/>
        <v>11131.294046619612</v>
      </c>
      <c r="S17" s="4">
        <f t="shared" si="2"/>
        <v>5188.7059533803867</v>
      </c>
    </row>
    <row r="18" spans="9:19" x14ac:dyDescent="0.3">
      <c r="I18">
        <v>7.5</v>
      </c>
      <c r="J18" s="14">
        <f>'Performance evolution'!N18</f>
        <v>0.9</v>
      </c>
      <c r="K18" s="25">
        <f>'Performance evolution'!M18</f>
        <v>0.9312779170527814</v>
      </c>
      <c r="L18" s="15">
        <f t="shared" si="3"/>
        <v>82201.17672142385</v>
      </c>
      <c r="M18" s="15">
        <f t="shared" si="3"/>
        <v>19798.823278576176</v>
      </c>
      <c r="N18" s="31">
        <f t="shared" si="0"/>
        <v>1015.231593686757</v>
      </c>
      <c r="O18" s="31">
        <f t="shared" si="0"/>
        <v>599.7392488408442</v>
      </c>
      <c r="P18" s="30">
        <f t="shared" si="1"/>
        <v>0.62863772332744505</v>
      </c>
      <c r="Q18" s="30">
        <f t="shared" si="1"/>
        <v>0.37136227667255495</v>
      </c>
      <c r="R18" s="4">
        <f t="shared" si="2"/>
        <v>10259.367644703903</v>
      </c>
      <c r="S18" s="4">
        <f t="shared" si="2"/>
        <v>6060.6323552960966</v>
      </c>
    </row>
    <row r="19" spans="9:19" x14ac:dyDescent="0.3">
      <c r="I19">
        <v>8</v>
      </c>
      <c r="J19" s="14">
        <f>'Performance evolution'!N19</f>
        <v>0.9</v>
      </c>
      <c r="K19" s="25">
        <f>'Performance evolution'!M19</f>
        <v>1.0091281544662325</v>
      </c>
      <c r="L19" s="15">
        <f t="shared" si="3"/>
        <v>79308.356090699948</v>
      </c>
      <c r="M19" s="15">
        <f t="shared" si="3"/>
        <v>22691.643909300084</v>
      </c>
      <c r="N19" s="31">
        <f t="shared" si="0"/>
        <v>1000.8488185769398</v>
      </c>
      <c r="O19" s="31">
        <f t="shared" si="0"/>
        <v>767.20570685153882</v>
      </c>
      <c r="P19" s="30">
        <f t="shared" si="1"/>
        <v>0.5660735029279651</v>
      </c>
      <c r="Q19" s="30">
        <f t="shared" si="1"/>
        <v>0.4339264970720349</v>
      </c>
      <c r="R19" s="4">
        <f t="shared" si="2"/>
        <v>9238.3195677843905</v>
      </c>
      <c r="S19" s="4">
        <f t="shared" si="2"/>
        <v>7081.6804322156095</v>
      </c>
    </row>
    <row r="20" spans="9:19" x14ac:dyDescent="0.3">
      <c r="I20">
        <v>8.5</v>
      </c>
      <c r="J20" s="14">
        <f>'Performance evolution'!N20</f>
        <v>0.9</v>
      </c>
      <c r="K20" s="25">
        <f>'Performance evolution'!M20</f>
        <v>1.0927418442311179</v>
      </c>
      <c r="L20" s="15">
        <f t="shared" si="3"/>
        <v>75857.338683972353</v>
      </c>
      <c r="M20" s="15">
        <f t="shared" si="3"/>
        <v>26142.661316027683</v>
      </c>
      <c r="N20" s="31">
        <f t="shared" si="0"/>
        <v>983.2093739197453</v>
      </c>
      <c r="O20" s="31">
        <f t="shared" si="0"/>
        <v>981.33769129431892</v>
      </c>
      <c r="P20" s="30">
        <f t="shared" si="1"/>
        <v>0.50047636492364267</v>
      </c>
      <c r="Q20" s="30">
        <f t="shared" si="1"/>
        <v>0.49952363507635728</v>
      </c>
      <c r="R20" s="4">
        <f t="shared" si="2"/>
        <v>8167.7742755538484</v>
      </c>
      <c r="S20" s="4">
        <f t="shared" si="2"/>
        <v>8152.2257244461507</v>
      </c>
    </row>
    <row r="21" spans="9:19" x14ac:dyDescent="0.3">
      <c r="I21">
        <v>9</v>
      </c>
      <c r="J21" s="14">
        <f>'Performance evolution'!N21</f>
        <v>0.9</v>
      </c>
      <c r="K21" s="25">
        <f>'Performance evolution'!M21</f>
        <v>1.1704115563641841</v>
      </c>
      <c r="L21" s="15">
        <f t="shared" ref="L21:M30" si="4">L20-($F$2*$F$3*$F$4*($F$5/2))*L20/SUM($L20:$M20)+R20</f>
        <v>71887.938770090623</v>
      </c>
      <c r="M21" s="15">
        <f t="shared" si="4"/>
        <v>30112.061229909406</v>
      </c>
      <c r="N21" s="31">
        <f t="shared" si="0"/>
        <v>962.22321081029759</v>
      </c>
      <c r="O21" s="31">
        <f t="shared" si="0"/>
        <v>1222.8700995872337</v>
      </c>
      <c r="P21" s="30">
        <f t="shared" si="1"/>
        <v>0.44035795003886657</v>
      </c>
      <c r="Q21" s="30">
        <f t="shared" si="1"/>
        <v>0.55964204996113343</v>
      </c>
      <c r="R21" s="4">
        <f t="shared" si="2"/>
        <v>7186.6417446343021</v>
      </c>
      <c r="S21" s="4">
        <f t="shared" si="2"/>
        <v>9133.3582553656979</v>
      </c>
    </row>
    <row r="22" spans="9:19" x14ac:dyDescent="0.3">
      <c r="I22">
        <v>9.5</v>
      </c>
      <c r="J22" s="14">
        <f>'Performance evolution'!N22</f>
        <v>0.9</v>
      </c>
      <c r="K22" s="25">
        <f>'Performance evolution'!M22</f>
        <v>1.2307889091354312</v>
      </c>
      <c r="L22" s="15">
        <f t="shared" si="4"/>
        <v>67572.510311510428</v>
      </c>
      <c r="M22" s="15">
        <f t="shared" si="4"/>
        <v>34427.489688489601</v>
      </c>
      <c r="N22" s="31">
        <f t="shared" si="0"/>
        <v>938.48387785208718</v>
      </c>
      <c r="O22" s="31">
        <f t="shared" si="0"/>
        <v>1454.9261807621569</v>
      </c>
      <c r="P22" s="30">
        <f t="shared" si="1"/>
        <v>0.39211161266509348</v>
      </c>
      <c r="Q22" s="30">
        <f t="shared" si="1"/>
        <v>0.60788838733490658</v>
      </c>
      <c r="R22" s="4">
        <f t="shared" si="2"/>
        <v>6399.2615186943258</v>
      </c>
      <c r="S22" s="4">
        <f t="shared" si="2"/>
        <v>9920.738481305676</v>
      </c>
    </row>
    <row r="23" spans="9:19" x14ac:dyDescent="0.3">
      <c r="I23">
        <v>10</v>
      </c>
      <c r="J23" s="14">
        <f>'Performance evolution'!N23</f>
        <v>0.9</v>
      </c>
      <c r="K23" s="25">
        <f>'Performance evolution'!M23</f>
        <v>1.2691154816061527</v>
      </c>
      <c r="L23" s="15">
        <f t="shared" si="4"/>
        <v>63160.170180363086</v>
      </c>
      <c r="M23" s="15">
        <f t="shared" si="4"/>
        <v>38839.829819636943</v>
      </c>
      <c r="N23" s="31">
        <f t="shared" si="0"/>
        <v>913.11151205424665</v>
      </c>
      <c r="O23" s="31">
        <f t="shared" si="0"/>
        <v>1644.0006490167971</v>
      </c>
      <c r="P23" s="30">
        <f t="shared" si="1"/>
        <v>0.35708700070152216</v>
      </c>
      <c r="Q23" s="30">
        <f t="shared" si="1"/>
        <v>0.64291299929847778</v>
      </c>
      <c r="R23" s="4">
        <f t="shared" si="2"/>
        <v>5827.6598514488414</v>
      </c>
      <c r="S23" s="4">
        <f t="shared" si="2"/>
        <v>10492.340148551157</v>
      </c>
    </row>
    <row r="24" spans="9:19" x14ac:dyDescent="0.3">
      <c r="I24">
        <v>10.5</v>
      </c>
      <c r="J24" s="14">
        <f>'Performance evolution'!N24</f>
        <v>0.9</v>
      </c>
      <c r="K24" s="25">
        <f>'Performance evolution'!M24</f>
        <v>1.2886994883642375</v>
      </c>
      <c r="L24" s="15">
        <f t="shared" si="4"/>
        <v>58882.202802953834</v>
      </c>
      <c r="M24" s="15">
        <f t="shared" si="4"/>
        <v>43117.797197046195</v>
      </c>
      <c r="N24" s="31">
        <f t="shared" si="0"/>
        <v>887.32750123290646</v>
      </c>
      <c r="O24" s="31">
        <f t="shared" si="0"/>
        <v>1780.0320391589837</v>
      </c>
      <c r="P24" s="30">
        <f t="shared" si="1"/>
        <v>0.33266137833917198</v>
      </c>
      <c r="Q24" s="30">
        <f t="shared" si="1"/>
        <v>0.66733862166082802</v>
      </c>
      <c r="R24" s="4">
        <f t="shared" si="2"/>
        <v>5429.0336944952869</v>
      </c>
      <c r="S24" s="4">
        <f t="shared" si="2"/>
        <v>10890.966305504713</v>
      </c>
    </row>
    <row r="25" spans="9:19" x14ac:dyDescent="0.3">
      <c r="I25">
        <v>11</v>
      </c>
      <c r="J25" s="14">
        <f>'Performance evolution'!N25</f>
        <v>0.9</v>
      </c>
      <c r="K25" s="25">
        <f>'Performance evolution'!M25</f>
        <v>1.2966780936833935</v>
      </c>
      <c r="L25" s="15">
        <f t="shared" si="4"/>
        <v>54890.084048976511</v>
      </c>
      <c r="M25" s="15">
        <f t="shared" si="4"/>
        <v>47109.915951023519</v>
      </c>
      <c r="N25" s="31">
        <f t="shared" si="0"/>
        <v>862.08805750929321</v>
      </c>
      <c r="O25" s="31">
        <f t="shared" si="0"/>
        <v>1873.8809317035202</v>
      </c>
      <c r="P25" s="30">
        <f t="shared" si="1"/>
        <v>0.3150942356833259</v>
      </c>
      <c r="Q25" s="30">
        <f t="shared" si="1"/>
        <v>0.68490576431667405</v>
      </c>
      <c r="R25" s="4">
        <f t="shared" si="2"/>
        <v>5142.3379263518782</v>
      </c>
      <c r="S25" s="4">
        <f t="shared" si="2"/>
        <v>11177.66207364812</v>
      </c>
    </row>
    <row r="26" spans="9:19" x14ac:dyDescent="0.3">
      <c r="I26">
        <v>11.5</v>
      </c>
      <c r="J26" s="14">
        <f>'Performance evolution'!N26</f>
        <v>0.9</v>
      </c>
      <c r="K26" s="25">
        <f>'Performance evolution'!M26</f>
        <v>1.2992363112763423</v>
      </c>
      <c r="L26" s="15">
        <f t="shared" si="4"/>
        <v>51250.008527492151</v>
      </c>
      <c r="M26" s="15">
        <f t="shared" si="4"/>
        <v>50749.991472507878</v>
      </c>
      <c r="N26" s="31">
        <f t="shared" si="0"/>
        <v>837.96302659647779</v>
      </c>
      <c r="O26" s="31">
        <f t="shared" si="0"/>
        <v>1941.7000970160436</v>
      </c>
      <c r="P26" s="30">
        <f t="shared" si="1"/>
        <v>0.30146207987514673</v>
      </c>
      <c r="Q26" s="30">
        <f t="shared" si="1"/>
        <v>0.69853792012485327</v>
      </c>
      <c r="R26" s="4">
        <f t="shared" si="2"/>
        <v>4919.8611435623943</v>
      </c>
      <c r="S26" s="4">
        <f t="shared" si="2"/>
        <v>11400.138856437605</v>
      </c>
    </row>
    <row r="27" spans="9:19" x14ac:dyDescent="0.3">
      <c r="I27">
        <v>12</v>
      </c>
      <c r="J27" s="14">
        <f>'Performance evolution'!N27</f>
        <v>0.9</v>
      </c>
      <c r="K27" s="25">
        <f>'Performance evolution'!M27</f>
        <v>1.2998676439925723</v>
      </c>
      <c r="L27" s="15">
        <f t="shared" si="4"/>
        <v>47969.868306655808</v>
      </c>
      <c r="M27" s="15">
        <f t="shared" si="4"/>
        <v>54030.131693344221</v>
      </c>
      <c r="N27" s="31">
        <f t="shared" si="0"/>
        <v>815.20815659598838</v>
      </c>
      <c r="O27" s="31">
        <f t="shared" si="0"/>
        <v>1994.9498436544682</v>
      </c>
      <c r="P27" s="30">
        <f t="shared" si="1"/>
        <v>0.29009335294433003</v>
      </c>
      <c r="Q27" s="30">
        <f t="shared" si="1"/>
        <v>0.70990664705566997</v>
      </c>
      <c r="R27" s="4">
        <f t="shared" si="2"/>
        <v>4734.3235200514664</v>
      </c>
      <c r="S27" s="4">
        <f t="shared" si="2"/>
        <v>11585.676479948534</v>
      </c>
    </row>
    <row r="28" spans="9:19" x14ac:dyDescent="0.3">
      <c r="I28">
        <v>12.5</v>
      </c>
      <c r="J28" s="14">
        <f>'Performance evolution'!N28</f>
        <v>0.9</v>
      </c>
      <c r="K28" s="25">
        <f>'Performance evolution'!M28</f>
        <v>1.2999835350969724</v>
      </c>
      <c r="L28" s="15">
        <f t="shared" si="4"/>
        <v>45029.012897642351</v>
      </c>
      <c r="M28" s="15">
        <f t="shared" si="4"/>
        <v>56970.987102357678</v>
      </c>
      <c r="N28" s="31">
        <f t="shared" si="0"/>
        <v>793.89546894835621</v>
      </c>
      <c r="O28" s="31">
        <f t="shared" si="0"/>
        <v>2039.4031138629912</v>
      </c>
      <c r="P28" s="30">
        <f t="shared" si="1"/>
        <v>0.2802018374500479</v>
      </c>
      <c r="Q28" s="30">
        <f t="shared" si="1"/>
        <v>0.7197981625499521</v>
      </c>
      <c r="R28" s="4">
        <f t="shared" si="2"/>
        <v>4572.8939871847815</v>
      </c>
      <c r="S28" s="4">
        <f t="shared" si="2"/>
        <v>11747.106012815218</v>
      </c>
    </row>
    <row r="29" spans="9:19" x14ac:dyDescent="0.3">
      <c r="I29">
        <v>13</v>
      </c>
      <c r="J29" s="14">
        <f>'Performance evolution'!N29</f>
        <v>0.9</v>
      </c>
      <c r="K29" s="25">
        <f>'Performance evolution'!M29</f>
        <v>1.2999986224740572</v>
      </c>
      <c r="L29" s="15">
        <f t="shared" si="4"/>
        <v>42397.264821204357</v>
      </c>
      <c r="M29" s="15">
        <f t="shared" si="4"/>
        <v>59602.735178795672</v>
      </c>
      <c r="N29" s="31">
        <f t="shared" si="0"/>
        <v>774.01291816071409</v>
      </c>
      <c r="O29" s="31">
        <f t="shared" si="0"/>
        <v>2077.5801511028035</v>
      </c>
      <c r="P29" s="30">
        <f t="shared" si="1"/>
        <v>0.27143175739328712</v>
      </c>
      <c r="Q29" s="30">
        <f t="shared" si="1"/>
        <v>0.72856824260671293</v>
      </c>
      <c r="R29" s="4">
        <f t="shared" si="2"/>
        <v>4429.7662806584458</v>
      </c>
      <c r="S29" s="4">
        <f t="shared" si="2"/>
        <v>11890.233719341555</v>
      </c>
    </row>
    <row r="30" spans="9:19" x14ac:dyDescent="0.3">
      <c r="I30">
        <v>13.5</v>
      </c>
      <c r="J30" s="14">
        <f>'Performance evolution'!N30</f>
        <v>0.9</v>
      </c>
      <c r="K30" s="25">
        <f>'Performance evolution'!M30</f>
        <v>1.2999999289600905</v>
      </c>
      <c r="L30" s="15">
        <f t="shared" si="4"/>
        <v>40043.468730470115</v>
      </c>
      <c r="M30" s="15">
        <f t="shared" si="4"/>
        <v>61956.531269529922</v>
      </c>
      <c r="N30" s="31">
        <f t="shared" si="0"/>
        <v>755.51539027844979</v>
      </c>
      <c r="O30" s="31">
        <f t="shared" si="0"/>
        <v>2110.7209350775861</v>
      </c>
      <c r="P30" s="30">
        <f t="shared" si="1"/>
        <v>0.26359145043094162</v>
      </c>
      <c r="Q30" s="30">
        <f t="shared" si="1"/>
        <v>0.73640854956905832</v>
      </c>
      <c r="R30" s="4">
        <f t="shared" si="2"/>
        <v>4301.8124710329676</v>
      </c>
      <c r="S30" s="4">
        <f t="shared" si="2"/>
        <v>12018.187528967032</v>
      </c>
    </row>
    <row r="31" spans="9:19" x14ac:dyDescent="0.3">
      <c r="I31">
        <v>14</v>
      </c>
      <c r="J31" s="14">
        <f>'Performance evolution'!N31</f>
        <v>0.9</v>
      </c>
      <c r="K31" s="25">
        <f>'Performance evolution'!M31</f>
        <v>1.2999999979953283</v>
      </c>
      <c r="L31" s="15">
        <f>L30-($F$2*$F$3*$F$4*($F$5/2))*L30/SUM($L30:$M30)+R30</f>
        <v>37938.326204627861</v>
      </c>
      <c r="M31" s="15">
        <f>M30-($F$2*$F$3*$F$4*($F$5/2))*M30/SUM($L30:$M30)+S30</f>
        <v>64061.67379537216</v>
      </c>
      <c r="N31" s="31">
        <f t="shared" si="0"/>
        <v>738.34447404017237</v>
      </c>
      <c r="O31" s="31">
        <f t="shared" si="0"/>
        <v>2139.6361637137484</v>
      </c>
      <c r="P31" s="30">
        <f t="shared" si="1"/>
        <v>0.25654949319478498</v>
      </c>
      <c r="Q31" s="30">
        <f t="shared" si="1"/>
        <v>0.74345050680521507</v>
      </c>
      <c r="R31" s="4">
        <f t="shared" si="2"/>
        <v>4186.8877289388911</v>
      </c>
      <c r="S31" s="4">
        <f t="shared" si="2"/>
        <v>12133.112271061111</v>
      </c>
    </row>
    <row r="32" spans="9:19" x14ac:dyDescent="0.3">
      <c r="I32">
        <v>14.5</v>
      </c>
      <c r="J32" s="14">
        <f>'Performance evolution'!N32</f>
        <v>0.9</v>
      </c>
      <c r="K32" s="25">
        <f>'Performance evolution'!M32</f>
        <v>1.2999999999737946</v>
      </c>
      <c r="L32" s="15">
        <f t="shared" ref="L32:M42" si="5">L31-($F$2*$F$3*$F$4*($F$5/2))*L31/SUM($L31:$M31)+R31</f>
        <v>36055.081740826296</v>
      </c>
      <c r="M32" s="15">
        <f t="shared" si="5"/>
        <v>65944.918259173734</v>
      </c>
      <c r="N32" s="31">
        <f t="shared" si="0"/>
        <v>722.43541345152846</v>
      </c>
      <c r="O32" s="31">
        <f t="shared" si="0"/>
        <v>2164.957706447402</v>
      </c>
      <c r="P32" s="30">
        <f t="shared" si="1"/>
        <v>0.25020334379574072</v>
      </c>
      <c r="Q32" s="30">
        <f t="shared" si="1"/>
        <v>0.74979665620425928</v>
      </c>
      <c r="R32" s="4">
        <f t="shared" si="2"/>
        <v>4083.3185707464886</v>
      </c>
      <c r="S32" s="4">
        <f t="shared" si="2"/>
        <v>12236.681429253511</v>
      </c>
    </row>
    <row r="33" spans="9:19" x14ac:dyDescent="0.3">
      <c r="I33">
        <v>15</v>
      </c>
      <c r="J33" s="14">
        <f>'Performance evolution'!N33</f>
        <v>0.9</v>
      </c>
      <c r="K33" s="25">
        <f>'Performance evolution'!M33</f>
        <v>1.299999999999875</v>
      </c>
      <c r="L33" s="15">
        <f t="shared" si="5"/>
        <v>34369.587233040576</v>
      </c>
      <c r="M33" s="15">
        <f t="shared" si="5"/>
        <v>67630.412766959445</v>
      </c>
      <c r="N33" s="31">
        <f t="shared" si="0"/>
        <v>707.72018210405008</v>
      </c>
      <c r="O33" s="31">
        <f t="shared" si="0"/>
        <v>2187.2038898038008</v>
      </c>
      <c r="P33" s="30">
        <f t="shared" si="1"/>
        <v>0.2444693416907612</v>
      </c>
      <c r="Q33" s="30">
        <f t="shared" si="1"/>
        <v>0.75553065830923893</v>
      </c>
      <c r="R33" s="4">
        <f t="shared" si="2"/>
        <v>3989.739656393223</v>
      </c>
      <c r="S33" s="4">
        <f t="shared" si="2"/>
        <v>12330.26034360678</v>
      </c>
    </row>
    <row r="34" spans="9:19" x14ac:dyDescent="0.3">
      <c r="I34">
        <v>15.5</v>
      </c>
      <c r="J34" s="14">
        <f>'Performance evolution'!N34</f>
        <v>0.9</v>
      </c>
      <c r="K34" s="25">
        <f>'Performance evolution'!M34</f>
        <v>1.2999999999999998</v>
      </c>
      <c r="L34" s="15">
        <f t="shared" si="5"/>
        <v>32860.192932147307</v>
      </c>
      <c r="M34" s="15">
        <f t="shared" si="5"/>
        <v>69139.807067852729</v>
      </c>
      <c r="N34" s="31">
        <f t="shared" si="0"/>
        <v>694.12940631614356</v>
      </c>
      <c r="O34" s="31">
        <f t="shared" si="0"/>
        <v>2206.8055663230148</v>
      </c>
      <c r="P34" s="30">
        <f t="shared" si="1"/>
        <v>0.23927782348207946</v>
      </c>
      <c r="Q34" s="30">
        <f t="shared" si="1"/>
        <v>0.76072217651792051</v>
      </c>
      <c r="R34" s="4">
        <f t="shared" si="2"/>
        <v>3905.014079227537</v>
      </c>
      <c r="S34" s="4">
        <f t="shared" si="2"/>
        <v>12414.985920772462</v>
      </c>
    </row>
    <row r="35" spans="9:19" x14ac:dyDescent="0.3">
      <c r="I35">
        <v>16</v>
      </c>
      <c r="J35" s="14">
        <f>'Performance evolution'!N35</f>
        <v>0.9</v>
      </c>
      <c r="K35" s="25">
        <f>'Performance evolution'!M35</f>
        <v>1.3</v>
      </c>
      <c r="L35" s="15">
        <f t="shared" si="5"/>
        <v>31507.576142231275</v>
      </c>
      <c r="M35" s="15">
        <f t="shared" si="5"/>
        <v>70492.423857768765</v>
      </c>
      <c r="N35" s="31">
        <f t="shared" si="0"/>
        <v>681.59375604272691</v>
      </c>
      <c r="O35" s="31">
        <f t="shared" si="0"/>
        <v>2224.123411787923</v>
      </c>
      <c r="P35" s="30">
        <f t="shared" si="1"/>
        <v>0.23456988986701383</v>
      </c>
      <c r="Q35" s="30">
        <f t="shared" si="1"/>
        <v>0.76543011013298612</v>
      </c>
      <c r="R35" s="4">
        <f t="shared" si="2"/>
        <v>3828.1806026296658</v>
      </c>
      <c r="S35" s="4">
        <f t="shared" si="2"/>
        <v>12491.819397370333</v>
      </c>
    </row>
    <row r="36" spans="9:19" x14ac:dyDescent="0.3">
      <c r="I36">
        <v>16.5</v>
      </c>
      <c r="J36" s="14">
        <f>'Performance evolution'!N36</f>
        <v>0.9</v>
      </c>
      <c r="K36" s="25">
        <f>'Performance evolution'!M36</f>
        <v>1.3</v>
      </c>
      <c r="L36" s="15">
        <f t="shared" si="5"/>
        <v>30294.54456210394</v>
      </c>
      <c r="M36" s="15">
        <f t="shared" si="5"/>
        <v>71705.455437896104</v>
      </c>
      <c r="N36" s="31">
        <f t="shared" si="0"/>
        <v>670.04497251528062</v>
      </c>
      <c r="O36" s="31">
        <f t="shared" si="0"/>
        <v>2239.461151529491</v>
      </c>
      <c r="P36" s="30">
        <f t="shared" si="1"/>
        <v>0.23029508925170764</v>
      </c>
      <c r="Q36" s="30">
        <f t="shared" si="1"/>
        <v>0.76970491074829228</v>
      </c>
      <c r="R36" s="4">
        <f t="shared" si="2"/>
        <v>3758.4158565878688</v>
      </c>
      <c r="S36" s="4">
        <f t="shared" si="2"/>
        <v>12561.58414341213</v>
      </c>
    </row>
    <row r="37" spans="9:19" x14ac:dyDescent="0.3">
      <c r="I37">
        <v>17</v>
      </c>
      <c r="J37" s="14">
        <f>'Performance evolution'!N37</f>
        <v>0.9</v>
      </c>
      <c r="K37" s="25">
        <f>'Performance evolution'!M37</f>
        <v>1.3</v>
      </c>
      <c r="L37" s="15">
        <f t="shared" si="5"/>
        <v>29205.833288755181</v>
      </c>
      <c r="M37" s="15">
        <f t="shared" si="5"/>
        <v>72794.166711244863</v>
      </c>
      <c r="N37" s="31">
        <f t="shared" si="0"/>
        <v>659.41662097551887</v>
      </c>
      <c r="O37" s="31">
        <f t="shared" si="0"/>
        <v>2253.0759198178553</v>
      </c>
      <c r="P37" s="30">
        <f t="shared" si="1"/>
        <v>0.2264097201072629</v>
      </c>
      <c r="Q37" s="30">
        <f t="shared" si="1"/>
        <v>0.7735902798927371</v>
      </c>
      <c r="R37" s="4">
        <f t="shared" si="2"/>
        <v>3695.0066321505305</v>
      </c>
      <c r="S37" s="4">
        <f t="shared" si="2"/>
        <v>12624.993367849469</v>
      </c>
    </row>
    <row r="38" spans="9:19" x14ac:dyDescent="0.3">
      <c r="I38">
        <v>17.5</v>
      </c>
      <c r="J38" s="14">
        <f>'Performance evolution'!N38</f>
        <v>0.9</v>
      </c>
      <c r="K38" s="25">
        <f>'Performance evolution'!M38</f>
        <v>1.3</v>
      </c>
      <c r="L38" s="15">
        <f t="shared" si="5"/>
        <v>28227.906594704884</v>
      </c>
      <c r="M38" s="15">
        <f t="shared" si="5"/>
        <v>73772.093405295163</v>
      </c>
      <c r="N38" s="31">
        <f t="shared" si="0"/>
        <v>649.64463089442177</v>
      </c>
      <c r="O38" s="31">
        <f t="shared" si="0"/>
        <v>2265.1864647171387</v>
      </c>
      <c r="P38" s="30">
        <f t="shared" si="1"/>
        <v>0.22287556622834773</v>
      </c>
      <c r="Q38" s="30">
        <f t="shared" si="1"/>
        <v>0.77712443377165219</v>
      </c>
      <c r="R38" s="4">
        <f t="shared" si="2"/>
        <v>3637.329240846635</v>
      </c>
      <c r="S38" s="4">
        <f t="shared" si="2"/>
        <v>12682.670759153363</v>
      </c>
    </row>
    <row r="39" spans="9:19" x14ac:dyDescent="0.3">
      <c r="I39">
        <v>18</v>
      </c>
      <c r="J39" s="14">
        <f>'Performance evolution'!N39</f>
        <v>0.9</v>
      </c>
      <c r="K39" s="25">
        <f>'Performance evolution'!M39</f>
        <v>1.3</v>
      </c>
      <c r="L39" s="15">
        <f t="shared" si="5"/>
        <v>27348.770780398743</v>
      </c>
      <c r="M39" s="15">
        <f t="shared" si="5"/>
        <v>74651.229219601315</v>
      </c>
      <c r="N39" s="31">
        <f t="shared" si="0"/>
        <v>640.66767042858646</v>
      </c>
      <c r="O39" s="31">
        <f t="shared" si="0"/>
        <v>2275.979707809543</v>
      </c>
      <c r="P39" s="30">
        <f t="shared" si="1"/>
        <v>0.21965893964720448</v>
      </c>
      <c r="Q39" s="30">
        <f t="shared" si="1"/>
        <v>0.78034106035279549</v>
      </c>
      <c r="R39" s="4">
        <f t="shared" si="2"/>
        <v>3584.8338950423772</v>
      </c>
      <c r="S39" s="4">
        <f t="shared" si="2"/>
        <v>12735.166104957623</v>
      </c>
    </row>
    <row r="40" spans="9:19" x14ac:dyDescent="0.3">
      <c r="I40">
        <v>18.5</v>
      </c>
      <c r="J40" s="14">
        <f>'Performance evolution'!N40</f>
        <v>0.9</v>
      </c>
      <c r="K40" s="25">
        <f>'Performance evolution'!M40</f>
        <v>1.3</v>
      </c>
      <c r="L40" s="15">
        <f t="shared" si="5"/>
        <v>26557.801350577327</v>
      </c>
      <c r="M40" s="15">
        <f t="shared" si="5"/>
        <v>75442.198649422731</v>
      </c>
      <c r="N40" s="31">
        <f t="shared" si="0"/>
        <v>632.42739104157647</v>
      </c>
      <c r="O40" s="31">
        <f t="shared" si="0"/>
        <v>2285.6160323540871</v>
      </c>
      <c r="P40" s="30">
        <f t="shared" si="1"/>
        <v>0.21672994513071175</v>
      </c>
      <c r="Q40" s="30">
        <f t="shared" si="1"/>
        <v>0.78327005486928825</v>
      </c>
      <c r="R40" s="4">
        <f t="shared" si="2"/>
        <v>3537.032704533216</v>
      </c>
      <c r="S40" s="4">
        <f t="shared" si="2"/>
        <v>12782.967295466784</v>
      </c>
    </row>
    <row r="41" spans="9:19" x14ac:dyDescent="0.3">
      <c r="I41">
        <v>19</v>
      </c>
      <c r="J41" s="14">
        <f>'Performance evolution'!N41</f>
        <v>0.9</v>
      </c>
      <c r="K41" s="25">
        <f>'Performance evolution'!M41</f>
        <v>1.3</v>
      </c>
      <c r="L41" s="15">
        <f t="shared" si="5"/>
        <v>25845.585839018175</v>
      </c>
      <c r="M41" s="15">
        <f t="shared" si="5"/>
        <v>76154.414160981891</v>
      </c>
      <c r="N41" s="31">
        <f t="shared" si="0"/>
        <v>624.8685704287675</v>
      </c>
      <c r="O41" s="31">
        <f t="shared" si="0"/>
        <v>2294.233577926997</v>
      </c>
      <c r="P41" s="30">
        <f t="shared" si="1"/>
        <v>0.21406190625454327</v>
      </c>
      <c r="Q41" s="30">
        <f t="shared" si="1"/>
        <v>0.78593809374545676</v>
      </c>
      <c r="R41" s="4">
        <f t="shared" si="2"/>
        <v>3493.4903100741462</v>
      </c>
      <c r="S41" s="4">
        <f t="shared" si="2"/>
        <v>12826.509689925855</v>
      </c>
    </row>
    <row r="42" spans="9:19" x14ac:dyDescent="0.3">
      <c r="I42">
        <v>19.5</v>
      </c>
      <c r="J42" s="14">
        <f>'Performance evolution'!N42</f>
        <v>0.9</v>
      </c>
      <c r="K42" s="25">
        <f>'Performance evolution'!M42</f>
        <v>1.3</v>
      </c>
      <c r="L42" s="15">
        <f t="shared" si="5"/>
        <v>25203.782414849415</v>
      </c>
      <c r="M42" s="15">
        <f t="shared" si="5"/>
        <v>76796.217585150647</v>
      </c>
      <c r="N42" s="31">
        <f t="shared" si="0"/>
        <v>617.93917609719028</v>
      </c>
      <c r="O42" s="31">
        <f t="shared" si="0"/>
        <v>2301.9517512741572</v>
      </c>
      <c r="P42" s="30">
        <f t="shared" si="1"/>
        <v>0.21163091069757678</v>
      </c>
      <c r="Q42" s="30">
        <f t="shared" si="1"/>
        <v>0.78836908930242322</v>
      </c>
      <c r="R42" s="4">
        <f t="shared" si="2"/>
        <v>3453.8164625844529</v>
      </c>
      <c r="S42" s="4">
        <f t="shared" si="2"/>
        <v>12866.183537415547</v>
      </c>
    </row>
    <row r="43" spans="9:19" x14ac:dyDescent="0.3">
      <c r="I43" s="8">
        <v>20</v>
      </c>
      <c r="J43" s="22">
        <f>'Performance evolution'!N43</f>
        <v>0.9</v>
      </c>
      <c r="K43" s="26">
        <f>'Performance evolution'!M43</f>
        <v>1.3</v>
      </c>
      <c r="L43" s="23">
        <f>L42-($F$2*$F$3*$F$4*($F$5/2))*L42/SUM($L42:$M42)+R42</f>
        <v>24624.993691057964</v>
      </c>
      <c r="M43" s="23">
        <f>M42-($F$2*$F$3*$F$4*($F$5/2))*M42/SUM($L42:$M42)+S42</f>
        <v>77375.006308942102</v>
      </c>
      <c r="N43" s="32">
        <f t="shared" si="0"/>
        <v>611.59036752691679</v>
      </c>
      <c r="O43" s="32">
        <f t="shared" si="0"/>
        <v>2308.8741134993184</v>
      </c>
      <c r="P43" s="33">
        <f t="shared" si="1"/>
        <v>0.20941544452956581</v>
      </c>
      <c r="Q43" s="33">
        <f t="shared" si="1"/>
        <v>0.79058455547043416</v>
      </c>
      <c r="R43" s="24">
        <f t="shared" si="2"/>
        <v>3417.6600547225139</v>
      </c>
      <c r="S43" s="24">
        <f t="shared" si="2"/>
        <v>12902.339945277485</v>
      </c>
    </row>
    <row r="44" spans="9:19" x14ac:dyDescent="0.3">
      <c r="J44" s="14"/>
      <c r="K44" s="25"/>
      <c r="L44" s="15"/>
      <c r="M44" s="15"/>
      <c r="N44" s="31"/>
      <c r="O44" s="31"/>
      <c r="P44" s="30"/>
      <c r="Q44" s="30"/>
    </row>
  </sheetData>
  <pageMargins left="0.7" right="0.7" top="0.75" bottom="0.75" header="0.3" footer="0.3"/>
  <pageSetup paperSize="9" orientation="portrait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C919E3-427A-48F9-89F5-6EA54464B969}">
  <dimension ref="B2:S44"/>
  <sheetViews>
    <sheetView zoomScale="72" zoomScaleNormal="80" workbookViewId="0">
      <selection activeCell="G18" sqref="G18"/>
    </sheetView>
  </sheetViews>
  <sheetFormatPr defaultRowHeight="14.4" x14ac:dyDescent="0.3"/>
  <cols>
    <col min="3" max="3" width="11" customWidth="1"/>
    <col min="11" max="13" width="8.88671875" style="14"/>
  </cols>
  <sheetData>
    <row r="2" spans="2:19" ht="14.4" customHeight="1" x14ac:dyDescent="0.3">
      <c r="B2" t="s">
        <v>27</v>
      </c>
      <c r="F2" s="1">
        <v>1000000</v>
      </c>
      <c r="I2" t="s">
        <v>1</v>
      </c>
      <c r="J2" t="s">
        <v>46</v>
      </c>
      <c r="K2" t="s">
        <v>47</v>
      </c>
      <c r="L2" t="s">
        <v>38</v>
      </c>
      <c r="M2" t="s">
        <v>39</v>
      </c>
      <c r="N2" s="28" t="s">
        <v>44</v>
      </c>
      <c r="O2" t="s">
        <v>45</v>
      </c>
      <c r="P2" t="s">
        <v>48</v>
      </c>
      <c r="Q2" t="s">
        <v>49</v>
      </c>
      <c r="R2" t="s">
        <v>50</v>
      </c>
      <c r="S2" t="s">
        <v>51</v>
      </c>
    </row>
    <row r="3" spans="2:19" x14ac:dyDescent="0.3">
      <c r="B3" t="s">
        <v>28</v>
      </c>
      <c r="F3" s="16">
        <v>0.34</v>
      </c>
      <c r="I3">
        <v>0</v>
      </c>
      <c r="J3" s="14">
        <f>'Performance evolution'!P3</f>
        <v>0.45</v>
      </c>
      <c r="K3" s="25">
        <f>'Performance evolution'!O3</f>
        <v>0.35</v>
      </c>
      <c r="L3" s="15">
        <f>F2*F3*F4-M3</f>
        <v>169660</v>
      </c>
      <c r="M3" s="29">
        <f>F2*F3*F4*0.002</f>
        <v>340</v>
      </c>
      <c r="N3" s="31">
        <f>IF($F$6=1,J3^$F$7*LOG(L3)^$F$8,EXP(J3*$F$7+LOG(L3)*$F$8))</f>
        <v>792.06141931137222</v>
      </c>
      <c r="O3" s="31">
        <f>IF($F$6=1,K3^$F$7*LOG(M3)^$F$8,EXP(K3*$F$7+LOG(M3)*$F$8))</f>
        <v>12.735255508701915</v>
      </c>
      <c r="P3" s="30">
        <f>N3/SUM($N3:$O3)</f>
        <v>0.98417580998138554</v>
      </c>
      <c r="Q3" s="30">
        <f>O3/SUM($N3:$O3)</f>
        <v>1.5824190018614449E-2</v>
      </c>
      <c r="R3" s="4">
        <f>$F$2*$F$3*$F$4*($F$5/2)*P3</f>
        <v>25096.483154525333</v>
      </c>
      <c r="S3" s="4">
        <f>$F$2*$F$3*$F$4*($F$5/2)*Q3</f>
        <v>403.51684547466846</v>
      </c>
    </row>
    <row r="4" spans="2:19" x14ac:dyDescent="0.3">
      <c r="B4" t="s">
        <v>29</v>
      </c>
      <c r="F4" s="17">
        <f>'Total market'!E7</f>
        <v>0.5</v>
      </c>
      <c r="I4">
        <v>0.5</v>
      </c>
      <c r="J4" s="14">
        <f>'Performance evolution'!P4</f>
        <v>0.45</v>
      </c>
      <c r="K4" s="25">
        <f>'Performance evolution'!O4</f>
        <v>0.36067728143498434</v>
      </c>
      <c r="L4" s="15">
        <f>L3-($F$2*$F$3*$F$4*($F$5/2))*L3/SUM($L3:$M3)+R3</f>
        <v>169307.48315452534</v>
      </c>
      <c r="M4" s="15">
        <f>M3-($F$2*$F$3*$F$4*($F$5/2))*M3/SUM($L3:$M3)+S3</f>
        <v>692.51684547466846</v>
      </c>
      <c r="N4" s="31">
        <f t="shared" ref="N4:O43" si="0">IF($F$6=1,J4^$F$7*LOG(L4)^$F$8,EXP(J4*$F$7+LOG(L4)*$F$8))</f>
        <v>791.3775889713595</v>
      </c>
      <c r="O4" s="31">
        <f t="shared" si="0"/>
        <v>24.052392997878744</v>
      </c>
      <c r="P4" s="30">
        <f t="shared" ref="P4:Q43" si="1">N4/SUM($N4:$O4)</f>
        <v>0.97050342331073847</v>
      </c>
      <c r="Q4" s="30">
        <f t="shared" si="1"/>
        <v>2.9496576689261481E-2</v>
      </c>
      <c r="R4" s="4">
        <f t="shared" ref="R4:S43" si="2">$F$2*$F$3*$F$4*($F$5/2)*P4</f>
        <v>24747.837294423833</v>
      </c>
      <c r="S4" s="4">
        <f t="shared" si="2"/>
        <v>752.16270557616781</v>
      </c>
    </row>
    <row r="5" spans="2:19" x14ac:dyDescent="0.3">
      <c r="B5" t="s">
        <v>40</v>
      </c>
      <c r="F5" s="17">
        <v>0.3</v>
      </c>
      <c r="I5">
        <v>1</v>
      </c>
      <c r="J5" s="14">
        <f>'Performance evolution'!P5</f>
        <v>0.45</v>
      </c>
      <c r="K5" s="25">
        <f>'Performance evolution'!O5</f>
        <v>0.37379059644720697</v>
      </c>
      <c r="L5" s="15">
        <f t="shared" ref="L5:M20" si="3">L4-($F$2*$F$3*$F$4*($F$5/2))*L4/SUM($L4:$M4)+R4</f>
        <v>168659.19797577037</v>
      </c>
      <c r="M5" s="15">
        <f t="shared" si="3"/>
        <v>1340.8020242296361</v>
      </c>
      <c r="N5" s="31">
        <f t="shared" si="0"/>
        <v>790.11752592166124</v>
      </c>
      <c r="O5" s="31">
        <f t="shared" si="0"/>
        <v>41.797409105660662</v>
      </c>
      <c r="P5" s="30">
        <f t="shared" si="1"/>
        <v>0.94975759257851533</v>
      </c>
      <c r="Q5" s="30">
        <f t="shared" si="1"/>
        <v>5.0242407421484676E-2</v>
      </c>
      <c r="R5" s="4">
        <f t="shared" si="2"/>
        <v>24218.81861075214</v>
      </c>
      <c r="S5" s="4">
        <f t="shared" si="2"/>
        <v>1281.1813892478592</v>
      </c>
    </row>
    <row r="6" spans="2:19" x14ac:dyDescent="0.3">
      <c r="B6" t="s">
        <v>41</v>
      </c>
      <c r="F6" s="1">
        <v>1</v>
      </c>
      <c r="I6">
        <v>1.5</v>
      </c>
      <c r="J6" s="14">
        <f>'Performance evolution'!P6</f>
        <v>0.45</v>
      </c>
      <c r="K6" s="25">
        <f>'Performance evolution'!O6</f>
        <v>0.3902178460347972</v>
      </c>
      <c r="L6" s="15">
        <f t="shared" si="3"/>
        <v>167579.13689015695</v>
      </c>
      <c r="M6" s="15">
        <f t="shared" si="3"/>
        <v>2420.8631098430496</v>
      </c>
      <c r="N6" s="31">
        <f t="shared" si="0"/>
        <v>788.01102515046307</v>
      </c>
      <c r="O6" s="31">
        <f t="shared" si="0"/>
        <v>67.568911848782847</v>
      </c>
      <c r="P6" s="30">
        <f t="shared" si="1"/>
        <v>0.92102560038309733</v>
      </c>
      <c r="Q6" s="30">
        <f t="shared" si="1"/>
        <v>7.8974399616902655E-2</v>
      </c>
      <c r="R6" s="4">
        <f t="shared" si="2"/>
        <v>23486.152809768981</v>
      </c>
      <c r="S6" s="4">
        <f t="shared" si="2"/>
        <v>2013.8471902310177</v>
      </c>
    </row>
    <row r="7" spans="2:19" ht="14.4" customHeight="1" x14ac:dyDescent="0.3">
      <c r="B7" t="s">
        <v>42</v>
      </c>
      <c r="F7" s="1">
        <v>2</v>
      </c>
      <c r="I7">
        <v>2</v>
      </c>
      <c r="J7" s="14">
        <f>'Performance evolution'!P7</f>
        <v>0.45</v>
      </c>
      <c r="K7" s="25">
        <f>'Performance evolution'!O7</f>
        <v>0.41118211762173995</v>
      </c>
      <c r="L7" s="15">
        <f t="shared" si="3"/>
        <v>165928.41916640237</v>
      </c>
      <c r="M7" s="15">
        <f t="shared" si="3"/>
        <v>4071.5808335976099</v>
      </c>
      <c r="N7" s="31">
        <f t="shared" si="0"/>
        <v>784.77396293936886</v>
      </c>
      <c r="O7" s="31">
        <f t="shared" si="0"/>
        <v>103.62437405042428</v>
      </c>
      <c r="P7" s="30">
        <f t="shared" si="1"/>
        <v>0.88335820798411191</v>
      </c>
      <c r="Q7" s="30">
        <f t="shared" si="1"/>
        <v>0.11664179201588805</v>
      </c>
      <c r="R7" s="4">
        <f t="shared" si="2"/>
        <v>22525.634303594852</v>
      </c>
      <c r="S7" s="4">
        <f t="shared" si="2"/>
        <v>2974.3656964051452</v>
      </c>
    </row>
    <row r="8" spans="2:19" ht="14.4" customHeight="1" x14ac:dyDescent="0.3">
      <c r="B8" t="s">
        <v>43</v>
      </c>
      <c r="F8" s="1">
        <v>5</v>
      </c>
      <c r="I8">
        <v>2.5</v>
      </c>
      <c r="J8" s="14">
        <f>'Performance evolution'!P8</f>
        <v>0.45</v>
      </c>
      <c r="K8" s="25">
        <f>'Performance evolution'!O8</f>
        <v>0.43831567616681144</v>
      </c>
      <c r="L8" s="15">
        <f t="shared" si="3"/>
        <v>163564.79059503684</v>
      </c>
      <c r="M8" s="15">
        <f t="shared" si="3"/>
        <v>6435.2094049631132</v>
      </c>
      <c r="N8" s="31">
        <f t="shared" si="0"/>
        <v>780.10125783306387</v>
      </c>
      <c r="O8" s="31">
        <f t="shared" si="0"/>
        <v>153.94994777580308</v>
      </c>
      <c r="P8" s="30">
        <f t="shared" si="1"/>
        <v>0.83518039819299861</v>
      </c>
      <c r="Q8" s="30">
        <f t="shared" si="1"/>
        <v>0.16481960180700145</v>
      </c>
      <c r="R8" s="4">
        <f t="shared" si="2"/>
        <v>21297.100153921463</v>
      </c>
      <c r="S8" s="4">
        <f t="shared" si="2"/>
        <v>4202.8998460785369</v>
      </c>
    </row>
    <row r="9" spans="2:19" x14ac:dyDescent="0.3">
      <c r="B9" s="27"/>
      <c r="I9">
        <v>3</v>
      </c>
      <c r="J9" s="14">
        <f>'Performance evolution'!P9</f>
        <v>0.45</v>
      </c>
      <c r="K9" s="25">
        <f>'Performance evolution'!O9</f>
        <v>0.47354670795167747</v>
      </c>
      <c r="L9" s="15">
        <f t="shared" si="3"/>
        <v>160327.17215970278</v>
      </c>
      <c r="M9" s="15">
        <f t="shared" si="3"/>
        <v>9672.8278402971828</v>
      </c>
      <c r="N9" s="31">
        <f t="shared" si="0"/>
        <v>773.62709613620336</v>
      </c>
      <c r="O9" s="31">
        <f t="shared" si="0"/>
        <v>225.51157441529401</v>
      </c>
      <c r="P9" s="30">
        <f t="shared" si="1"/>
        <v>0.77429401837603007</v>
      </c>
      <c r="Q9" s="30">
        <f t="shared" si="1"/>
        <v>0.22570598162396993</v>
      </c>
      <c r="R9" s="4">
        <f t="shared" si="2"/>
        <v>19744.497468588768</v>
      </c>
      <c r="S9" s="4">
        <f t="shared" si="2"/>
        <v>5755.5025314112336</v>
      </c>
    </row>
    <row r="10" spans="2:19" x14ac:dyDescent="0.3">
      <c r="I10">
        <v>3.5</v>
      </c>
      <c r="J10" s="14">
        <f>'Performance evolution'!P10</f>
        <v>0.45</v>
      </c>
      <c r="K10" s="25">
        <f>'Performance evolution'!O10</f>
        <v>0.51839211088264336</v>
      </c>
      <c r="L10" s="15">
        <f t="shared" si="3"/>
        <v>156022.59380433612</v>
      </c>
      <c r="M10" s="15">
        <f t="shared" si="3"/>
        <v>13977.406195663838</v>
      </c>
      <c r="N10" s="31">
        <f t="shared" si="0"/>
        <v>764.88305580540271</v>
      </c>
      <c r="O10" s="31">
        <f t="shared" si="0"/>
        <v>328.97501029737896</v>
      </c>
      <c r="P10" s="30">
        <f t="shared" si="1"/>
        <v>0.69925256256558266</v>
      </c>
      <c r="Q10" s="30">
        <f t="shared" si="1"/>
        <v>0.30074743743441718</v>
      </c>
      <c r="R10" s="4">
        <f t="shared" si="2"/>
        <v>17830.940345422357</v>
      </c>
      <c r="S10" s="4">
        <f t="shared" si="2"/>
        <v>7669.059654577638</v>
      </c>
    </row>
    <row r="11" spans="2:19" x14ac:dyDescent="0.3">
      <c r="I11">
        <v>4</v>
      </c>
      <c r="J11" s="14">
        <f>'Performance evolution'!P11</f>
        <v>0.45</v>
      </c>
      <c r="K11" s="25">
        <f>'Performance evolution'!O11</f>
        <v>0.57188198899770681</v>
      </c>
      <c r="L11" s="15">
        <f t="shared" si="3"/>
        <v>150450.14507910807</v>
      </c>
      <c r="M11" s="15">
        <f t="shared" si="3"/>
        <v>19549.854920891899</v>
      </c>
      <c r="N11" s="31">
        <f t="shared" si="0"/>
        <v>753.32178242034649</v>
      </c>
      <c r="O11" s="31">
        <f t="shared" si="0"/>
        <v>475.8587370603023</v>
      </c>
      <c r="P11" s="30">
        <f t="shared" si="1"/>
        <v>0.61286505153745741</v>
      </c>
      <c r="Q11" s="30">
        <f t="shared" si="1"/>
        <v>0.38713494846254259</v>
      </c>
      <c r="R11" s="4">
        <f t="shared" si="2"/>
        <v>15628.058814205164</v>
      </c>
      <c r="S11" s="4">
        <f t="shared" si="2"/>
        <v>9871.9411857948362</v>
      </c>
    </row>
    <row r="12" spans="2:19" x14ac:dyDescent="0.3">
      <c r="I12">
        <v>4.5</v>
      </c>
      <c r="J12" s="14">
        <f>'Performance evolution'!P12</f>
        <v>0.45</v>
      </c>
      <c r="K12" s="25">
        <f>'Performance evolution'!O12</f>
        <v>0.62704582921215513</v>
      </c>
      <c r="L12" s="15">
        <f t="shared" si="3"/>
        <v>143510.68213144701</v>
      </c>
      <c r="M12" s="15">
        <f t="shared" si="3"/>
        <v>26489.317868552949</v>
      </c>
      <c r="N12" s="31">
        <f t="shared" si="0"/>
        <v>738.51944713715625</v>
      </c>
      <c r="O12" s="31">
        <f t="shared" si="0"/>
        <v>665.60719894356009</v>
      </c>
      <c r="P12" s="30">
        <f t="shared" si="1"/>
        <v>0.52596355834322817</v>
      </c>
      <c r="Q12" s="30">
        <f t="shared" si="1"/>
        <v>0.47403644165677172</v>
      </c>
      <c r="R12" s="4">
        <f t="shared" si="2"/>
        <v>13412.070737752318</v>
      </c>
      <c r="S12" s="4">
        <f t="shared" si="2"/>
        <v>12087.929262247679</v>
      </c>
    </row>
    <row r="13" spans="2:19" x14ac:dyDescent="0.3">
      <c r="I13">
        <v>5</v>
      </c>
      <c r="J13" s="14">
        <f>'Performance evolution'!P13</f>
        <v>0.45</v>
      </c>
      <c r="K13" s="25">
        <f>'Performance evolution'!O13</f>
        <v>0.67050337057950149</v>
      </c>
      <c r="L13" s="15">
        <f t="shared" si="3"/>
        <v>135396.15054948226</v>
      </c>
      <c r="M13" s="15">
        <f t="shared" si="3"/>
        <v>34603.849450517686</v>
      </c>
      <c r="N13" s="31">
        <f t="shared" si="0"/>
        <v>720.59572779145401</v>
      </c>
      <c r="O13" s="31">
        <f t="shared" si="0"/>
        <v>866.28812991912378</v>
      </c>
      <c r="P13" s="30">
        <f t="shared" si="1"/>
        <v>0.45409481247800249</v>
      </c>
      <c r="Q13" s="30">
        <f t="shared" si="1"/>
        <v>0.54590518752199746</v>
      </c>
      <c r="R13" s="4">
        <f t="shared" si="2"/>
        <v>11579.417718189063</v>
      </c>
      <c r="S13" s="4">
        <f t="shared" si="2"/>
        <v>13920.582281810935</v>
      </c>
    </row>
    <row r="14" spans="2:19" x14ac:dyDescent="0.3">
      <c r="I14">
        <v>5.5</v>
      </c>
      <c r="J14" s="14">
        <f>'Performance evolution'!P14</f>
        <v>0.45</v>
      </c>
      <c r="K14" s="25">
        <f>'Performance evolution'!O14</f>
        <v>0.69284688751627954</v>
      </c>
      <c r="L14" s="15">
        <f t="shared" si="3"/>
        <v>126666.14568524898</v>
      </c>
      <c r="M14" s="15">
        <f t="shared" si="3"/>
        <v>43333.85431475097</v>
      </c>
      <c r="N14" s="31">
        <f t="shared" si="0"/>
        <v>700.5004540533514</v>
      </c>
      <c r="O14" s="31">
        <f t="shared" si="0"/>
        <v>1028.9141820330874</v>
      </c>
      <c r="P14" s="30">
        <f t="shared" si="1"/>
        <v>0.40505061044154322</v>
      </c>
      <c r="Q14" s="30">
        <f t="shared" si="1"/>
        <v>0.59494938955845678</v>
      </c>
      <c r="R14" s="4">
        <f t="shared" si="2"/>
        <v>10328.790566259353</v>
      </c>
      <c r="S14" s="4">
        <f t="shared" si="2"/>
        <v>15171.209433740647</v>
      </c>
    </row>
    <row r="15" spans="2:19" x14ac:dyDescent="0.3">
      <c r="I15">
        <v>6</v>
      </c>
      <c r="J15" s="14">
        <f>'Performance evolution'!P15</f>
        <v>0.45</v>
      </c>
      <c r="K15" s="25">
        <f>'Performance evolution'!O15</f>
        <v>0.69915790203145722</v>
      </c>
      <c r="L15" s="15">
        <f t="shared" si="3"/>
        <v>117995.01439872099</v>
      </c>
      <c r="M15" s="15">
        <f t="shared" si="3"/>
        <v>52004.985601278968</v>
      </c>
      <c r="N15" s="31">
        <f t="shared" si="0"/>
        <v>679.61487979999072</v>
      </c>
      <c r="O15" s="31">
        <f t="shared" si="0"/>
        <v>1140.3554282096088</v>
      </c>
      <c r="P15" s="30">
        <f t="shared" si="1"/>
        <v>0.37342086121352591</v>
      </c>
      <c r="Q15" s="30">
        <f t="shared" si="1"/>
        <v>0.62657913878647398</v>
      </c>
      <c r="R15" s="4">
        <f t="shared" si="2"/>
        <v>9522.2319609449114</v>
      </c>
      <c r="S15" s="4">
        <f t="shared" si="2"/>
        <v>15977.768039055087</v>
      </c>
    </row>
    <row r="16" spans="2:19" x14ac:dyDescent="0.3">
      <c r="I16">
        <v>6.5</v>
      </c>
      <c r="J16" s="14">
        <f>'Performance evolution'!P16</f>
        <v>0.45</v>
      </c>
      <c r="K16" s="25">
        <f>'Performance evolution'!O16</f>
        <v>0.69996345874965382</v>
      </c>
      <c r="L16" s="15">
        <f t="shared" si="3"/>
        <v>109817.99419985776</v>
      </c>
      <c r="M16" s="15">
        <f t="shared" si="3"/>
        <v>60182.005800142208</v>
      </c>
      <c r="N16" s="31">
        <f t="shared" si="0"/>
        <v>658.97337739999102</v>
      </c>
      <c r="O16" s="31">
        <f t="shared" si="0"/>
        <v>1221.9344763757133</v>
      </c>
      <c r="P16" s="30">
        <f t="shared" si="1"/>
        <v>0.35034857028066441</v>
      </c>
      <c r="Q16" s="30">
        <f t="shared" si="1"/>
        <v>0.64965142971933554</v>
      </c>
      <c r="R16" s="4">
        <f t="shared" si="2"/>
        <v>8933.888542156943</v>
      </c>
      <c r="S16" s="4">
        <f t="shared" si="2"/>
        <v>16566.111457843057</v>
      </c>
    </row>
    <row r="17" spans="9:19" x14ac:dyDescent="0.3">
      <c r="I17">
        <v>7</v>
      </c>
      <c r="J17" s="14">
        <f>'Performance evolution'!P17</f>
        <v>0.45</v>
      </c>
      <c r="K17" s="25">
        <f>'Performance evolution'!O17</f>
        <v>0.69999958868433132</v>
      </c>
      <c r="L17" s="15">
        <f t="shared" si="3"/>
        <v>102279.18361203604</v>
      </c>
      <c r="M17" s="15">
        <f t="shared" si="3"/>
        <v>67720.816387963932</v>
      </c>
      <c r="N17" s="31">
        <f t="shared" si="0"/>
        <v>639.03029037620593</v>
      </c>
      <c r="O17" s="31">
        <f t="shared" si="0"/>
        <v>1289.0087909148549</v>
      </c>
      <c r="P17" s="30">
        <f t="shared" si="1"/>
        <v>0.33144052762057913</v>
      </c>
      <c r="Q17" s="30">
        <f t="shared" si="1"/>
        <v>0.66855947237942082</v>
      </c>
      <c r="R17" s="4">
        <f t="shared" si="2"/>
        <v>8451.7334543247671</v>
      </c>
      <c r="S17" s="4">
        <f t="shared" si="2"/>
        <v>17048.266545675229</v>
      </c>
    </row>
    <row r="18" spans="9:19" x14ac:dyDescent="0.3">
      <c r="I18">
        <v>7.5</v>
      </c>
      <c r="J18" s="14">
        <f>'Performance evolution'!P18</f>
        <v>0.45</v>
      </c>
      <c r="K18" s="25">
        <f>'Performance evolution'!O18</f>
        <v>0.69999999920529066</v>
      </c>
      <c r="L18" s="15">
        <f t="shared" si="3"/>
        <v>95389.03952455541</v>
      </c>
      <c r="M18" s="15">
        <f t="shared" si="3"/>
        <v>74610.960475444561</v>
      </c>
      <c r="N18" s="31">
        <f t="shared" si="0"/>
        <v>619.9448355250845</v>
      </c>
      <c r="O18" s="31">
        <f t="shared" si="0"/>
        <v>1346.1398590463809</v>
      </c>
      <c r="P18" s="30">
        <f t="shared" si="1"/>
        <v>0.31531949627440126</v>
      </c>
      <c r="Q18" s="30">
        <f t="shared" si="1"/>
        <v>0.68468050372559874</v>
      </c>
      <c r="R18" s="4">
        <f t="shared" si="2"/>
        <v>8040.6471549972321</v>
      </c>
      <c r="S18" s="4">
        <f t="shared" si="2"/>
        <v>17459.35284500277</v>
      </c>
    </row>
    <row r="19" spans="9:19" x14ac:dyDescent="0.3">
      <c r="I19">
        <v>8</v>
      </c>
      <c r="J19" s="14">
        <f>'Performance evolution'!P19</f>
        <v>0.45</v>
      </c>
      <c r="K19" s="25">
        <f>'Performance evolution'!O19</f>
        <v>0.69999999999983253</v>
      </c>
      <c r="L19" s="15">
        <f t="shared" si="3"/>
        <v>89121.330750869325</v>
      </c>
      <c r="M19" s="15">
        <f t="shared" si="3"/>
        <v>80878.669249130646</v>
      </c>
      <c r="N19" s="31">
        <f t="shared" si="0"/>
        <v>601.78724422130892</v>
      </c>
      <c r="O19" s="31">
        <f t="shared" si="0"/>
        <v>1395.2287072917168</v>
      </c>
      <c r="P19" s="30">
        <f t="shared" si="1"/>
        <v>0.3013432335206781</v>
      </c>
      <c r="Q19" s="30">
        <f t="shared" si="1"/>
        <v>0.69865676647932184</v>
      </c>
      <c r="R19" s="4">
        <f t="shared" si="2"/>
        <v>7684.2524547772919</v>
      </c>
      <c r="S19" s="4">
        <f t="shared" si="2"/>
        <v>17815.747545222708</v>
      </c>
    </row>
    <row r="20" spans="9:19" x14ac:dyDescent="0.3">
      <c r="I20">
        <v>8.5</v>
      </c>
      <c r="J20" s="14">
        <f>'Performance evolution'!P20</f>
        <v>0.45</v>
      </c>
      <c r="K20" s="25">
        <f>'Performance evolution'!O20</f>
        <v>0.7</v>
      </c>
      <c r="L20" s="15">
        <f t="shared" si="3"/>
        <v>83437.383593016217</v>
      </c>
      <c r="M20" s="15">
        <f t="shared" si="3"/>
        <v>86562.616406983754</v>
      </c>
      <c r="N20" s="31">
        <f t="shared" si="0"/>
        <v>584.58948793645231</v>
      </c>
      <c r="O20" s="31">
        <f t="shared" si="0"/>
        <v>1437.6627561404066</v>
      </c>
      <c r="P20" s="30">
        <f t="shared" si="1"/>
        <v>0.28907842216454677</v>
      </c>
      <c r="Q20" s="30">
        <f t="shared" si="1"/>
        <v>0.71092157783545318</v>
      </c>
      <c r="R20" s="4">
        <f t="shared" si="2"/>
        <v>7371.4997651959429</v>
      </c>
      <c r="S20" s="4">
        <f t="shared" si="2"/>
        <v>18128.500234804054</v>
      </c>
    </row>
    <row r="21" spans="9:19" x14ac:dyDescent="0.3">
      <c r="I21">
        <v>9</v>
      </c>
      <c r="J21" s="14">
        <f>'Performance evolution'!P21</f>
        <v>0.45</v>
      </c>
      <c r="K21" s="25">
        <f>'Performance evolution'!O21</f>
        <v>0.7</v>
      </c>
      <c r="L21" s="15">
        <f t="shared" ref="L21:M30" si="4">L20-($F$2*$F$3*$F$4*($F$5/2))*L20/SUM($L20:$M20)+R20</f>
        <v>78293.275819259725</v>
      </c>
      <c r="M21" s="15">
        <f t="shared" si="4"/>
        <v>91706.724180740246</v>
      </c>
      <c r="N21" s="31">
        <f t="shared" si="0"/>
        <v>568.35880677779471</v>
      </c>
      <c r="O21" s="31">
        <f t="shared" si="0"/>
        <v>1474.5361944920055</v>
      </c>
      <c r="P21" s="30">
        <f t="shared" si="1"/>
        <v>0.2782124418653531</v>
      </c>
      <c r="Q21" s="30">
        <f t="shared" si="1"/>
        <v>0.7217875581346469</v>
      </c>
      <c r="R21" s="4">
        <f t="shared" si="2"/>
        <v>7094.4172675665041</v>
      </c>
      <c r="S21" s="4">
        <f t="shared" si="2"/>
        <v>18405.582732433497</v>
      </c>
    </row>
    <row r="22" spans="9:19" x14ac:dyDescent="0.3">
      <c r="I22">
        <v>9.5</v>
      </c>
      <c r="J22" s="14">
        <f>'Performance evolution'!P22</f>
        <v>0.45</v>
      </c>
      <c r="K22" s="25">
        <f>'Performance evolution'!O22</f>
        <v>0.7</v>
      </c>
      <c r="L22" s="15">
        <f t="shared" si="4"/>
        <v>73643.701713937262</v>
      </c>
      <c r="M22" s="15">
        <f t="shared" si="4"/>
        <v>96356.298286062709</v>
      </c>
      <c r="N22" s="31">
        <f t="shared" si="0"/>
        <v>553.08548627025004</v>
      </c>
      <c r="O22" s="31">
        <f t="shared" si="0"/>
        <v>1506.7250608315037</v>
      </c>
      <c r="P22" s="30">
        <f t="shared" si="1"/>
        <v>0.26851279456184268</v>
      </c>
      <c r="Q22" s="30">
        <f t="shared" si="1"/>
        <v>0.73148720543815726</v>
      </c>
      <c r="R22" s="4">
        <f t="shared" si="2"/>
        <v>6847.0762613269881</v>
      </c>
      <c r="S22" s="4">
        <f t="shared" si="2"/>
        <v>18652.923738673009</v>
      </c>
    </row>
    <row r="23" spans="9:19" x14ac:dyDescent="0.3">
      <c r="I23">
        <v>10</v>
      </c>
      <c r="J23" s="14">
        <f>'Performance evolution'!P23</f>
        <v>0.45</v>
      </c>
      <c r="K23" s="25">
        <f>'Performance evolution'!O23</f>
        <v>0.7</v>
      </c>
      <c r="L23" s="15">
        <f t="shared" si="4"/>
        <v>69444.222718173653</v>
      </c>
      <c r="M23" s="15">
        <f t="shared" si="4"/>
        <v>100555.7772818263</v>
      </c>
      <c r="N23" s="31">
        <f t="shared" si="0"/>
        <v>538.74811011592101</v>
      </c>
      <c r="O23" s="31">
        <f t="shared" si="0"/>
        <v>1534.939311089935</v>
      </c>
      <c r="P23" s="30">
        <f t="shared" si="1"/>
        <v>0.25980198587626924</v>
      </c>
      <c r="Q23" s="30">
        <f t="shared" si="1"/>
        <v>0.74019801412373076</v>
      </c>
      <c r="R23" s="4">
        <f t="shared" si="2"/>
        <v>6624.9506398448657</v>
      </c>
      <c r="S23" s="4">
        <f t="shared" si="2"/>
        <v>18875.049360155135</v>
      </c>
    </row>
    <row r="24" spans="9:19" x14ac:dyDescent="0.3">
      <c r="I24">
        <v>10.5</v>
      </c>
      <c r="J24" s="14">
        <f>'Performance evolution'!P24</f>
        <v>0.45</v>
      </c>
      <c r="K24" s="25">
        <f>'Performance evolution'!O24</f>
        <v>0.7</v>
      </c>
      <c r="L24" s="15">
        <f t="shared" si="4"/>
        <v>65652.53995029247</v>
      </c>
      <c r="M24" s="15">
        <f t="shared" si="4"/>
        <v>104347.4600497075</v>
      </c>
      <c r="N24" s="31">
        <f t="shared" si="0"/>
        <v>525.31722986078682</v>
      </c>
      <c r="O24" s="31">
        <f t="shared" si="0"/>
        <v>1559.760374703244</v>
      </c>
      <c r="P24" s="30">
        <f t="shared" si="1"/>
        <v>0.25194133240456795</v>
      </c>
      <c r="Q24" s="30">
        <f t="shared" si="1"/>
        <v>0.74805866759543194</v>
      </c>
      <c r="R24" s="4">
        <f t="shared" si="2"/>
        <v>6424.5039763164832</v>
      </c>
      <c r="S24" s="4">
        <f t="shared" si="2"/>
        <v>19075.496023683514</v>
      </c>
    </row>
    <row r="25" spans="9:19" x14ac:dyDescent="0.3">
      <c r="I25">
        <v>11</v>
      </c>
      <c r="J25" s="14">
        <f>'Performance evolution'!P25</f>
        <v>0.45</v>
      </c>
      <c r="K25" s="25">
        <f>'Performance evolution'!O25</f>
        <v>0.7</v>
      </c>
      <c r="L25" s="15">
        <f t="shared" si="4"/>
        <v>62229.162934065083</v>
      </c>
      <c r="M25" s="15">
        <f t="shared" si="4"/>
        <v>107770.83706593489</v>
      </c>
      <c r="N25" s="31">
        <f t="shared" si="0"/>
        <v>512.75799397401022</v>
      </c>
      <c r="O25" s="31">
        <f t="shared" si="0"/>
        <v>1581.6687708681543</v>
      </c>
      <c r="P25" s="30">
        <f t="shared" si="1"/>
        <v>0.2448202069326838</v>
      </c>
      <c r="Q25" s="30">
        <f t="shared" si="1"/>
        <v>0.7551797930673162</v>
      </c>
      <c r="R25" s="4">
        <f t="shared" si="2"/>
        <v>6242.9152767834366</v>
      </c>
      <c r="S25" s="4">
        <f t="shared" si="2"/>
        <v>19257.084723216562</v>
      </c>
    </row>
    <row r="26" spans="9:19" x14ac:dyDescent="0.3">
      <c r="I26">
        <v>11.5</v>
      </c>
      <c r="J26" s="14">
        <f>'Performance evolution'!P26</f>
        <v>0.45</v>
      </c>
      <c r="K26" s="25">
        <f>'Performance evolution'!O26</f>
        <v>0.7</v>
      </c>
      <c r="L26" s="15">
        <f t="shared" si="4"/>
        <v>59137.703770738757</v>
      </c>
      <c r="M26" s="15">
        <f t="shared" si="4"/>
        <v>110862.29622926121</v>
      </c>
      <c r="N26" s="31">
        <f t="shared" si="0"/>
        <v>501.03206858489756</v>
      </c>
      <c r="O26" s="31">
        <f t="shared" si="0"/>
        <v>1601.0647794329595</v>
      </c>
      <c r="P26" s="30">
        <f t="shared" si="1"/>
        <v>0.23834870836581043</v>
      </c>
      <c r="Q26" s="30">
        <f t="shared" si="1"/>
        <v>0.76165129163418954</v>
      </c>
      <c r="R26" s="4">
        <f t="shared" si="2"/>
        <v>6077.8920633281659</v>
      </c>
      <c r="S26" s="4">
        <f t="shared" si="2"/>
        <v>19422.107936671833</v>
      </c>
    </row>
    <row r="27" spans="9:19" x14ac:dyDescent="0.3">
      <c r="I27">
        <v>12</v>
      </c>
      <c r="J27" s="14">
        <f>'Performance evolution'!P27</f>
        <v>0.45</v>
      </c>
      <c r="K27" s="25">
        <f>'Performance evolution'!O27</f>
        <v>0.7</v>
      </c>
      <c r="L27" s="15">
        <f t="shared" si="4"/>
        <v>56344.940268456106</v>
      </c>
      <c r="M27" s="15">
        <f t="shared" si="4"/>
        <v>113655.05973154385</v>
      </c>
      <c r="N27" s="31">
        <f t="shared" si="0"/>
        <v>490.09906080895558</v>
      </c>
      <c r="O27" s="31">
        <f t="shared" si="0"/>
        <v>1618.2841642754345</v>
      </c>
      <c r="P27" s="30">
        <f t="shared" si="1"/>
        <v>0.23245255178376734</v>
      </c>
      <c r="Q27" s="30">
        <f t="shared" si="1"/>
        <v>0.76754744821623255</v>
      </c>
      <c r="R27" s="4">
        <f t="shared" si="2"/>
        <v>5927.5400704860667</v>
      </c>
      <c r="S27" s="4">
        <f t="shared" si="2"/>
        <v>19572.459929513931</v>
      </c>
    </row>
    <row r="28" spans="9:19" x14ac:dyDescent="0.3">
      <c r="I28">
        <v>12.5</v>
      </c>
      <c r="J28" s="14">
        <f>'Performance evolution'!P28</f>
        <v>0.45</v>
      </c>
      <c r="K28" s="25">
        <f>'Performance evolution'!O28</f>
        <v>0.7</v>
      </c>
      <c r="L28" s="15">
        <f t="shared" si="4"/>
        <v>53820.739298673754</v>
      </c>
      <c r="M28" s="15">
        <f t="shared" si="4"/>
        <v>116179.2607013262</v>
      </c>
      <c r="N28" s="31">
        <f t="shared" si="0"/>
        <v>479.91758309108894</v>
      </c>
      <c r="O28" s="31">
        <f t="shared" si="0"/>
        <v>1633.6103075495232</v>
      </c>
      <c r="P28" s="30">
        <f t="shared" si="1"/>
        <v>0.22706943457728657</v>
      </c>
      <c r="Q28" s="30">
        <f t="shared" si="1"/>
        <v>0.77293056542271354</v>
      </c>
      <c r="R28" s="4">
        <f t="shared" si="2"/>
        <v>5790.2705817208071</v>
      </c>
      <c r="S28" s="4">
        <f t="shared" si="2"/>
        <v>19709.729418279196</v>
      </c>
    </row>
    <row r="29" spans="9:19" x14ac:dyDescent="0.3">
      <c r="I29">
        <v>13</v>
      </c>
      <c r="J29" s="14">
        <f>'Performance evolution'!P29</f>
        <v>0.45</v>
      </c>
      <c r="K29" s="25">
        <f>'Performance evolution'!O29</f>
        <v>0.7</v>
      </c>
      <c r="L29" s="15">
        <f t="shared" si="4"/>
        <v>51537.898985593492</v>
      </c>
      <c r="M29" s="15">
        <f t="shared" si="4"/>
        <v>118462.10101440646</v>
      </c>
      <c r="N29" s="31">
        <f t="shared" si="0"/>
        <v>470.44605227607389</v>
      </c>
      <c r="O29" s="31">
        <f t="shared" si="0"/>
        <v>1647.2836958223556</v>
      </c>
      <c r="P29" s="30">
        <f t="shared" si="1"/>
        <v>0.2221464059323438</v>
      </c>
      <c r="Q29" s="30">
        <f t="shared" si="1"/>
        <v>0.77785359406765631</v>
      </c>
      <c r="R29" s="4">
        <f t="shared" si="2"/>
        <v>5664.7333512747673</v>
      </c>
      <c r="S29" s="4">
        <f t="shared" si="2"/>
        <v>19835.266648725235</v>
      </c>
    </row>
    <row r="30" spans="9:19" x14ac:dyDescent="0.3">
      <c r="I30">
        <v>13.5</v>
      </c>
      <c r="J30" s="14">
        <f>'Performance evolution'!P30</f>
        <v>0.45</v>
      </c>
      <c r="K30" s="25">
        <f>'Performance evolution'!O30</f>
        <v>0.7</v>
      </c>
      <c r="L30" s="15">
        <f t="shared" si="4"/>
        <v>49471.947489029226</v>
      </c>
      <c r="M30" s="15">
        <f t="shared" si="4"/>
        <v>120528.05251097071</v>
      </c>
      <c r="N30" s="31">
        <f t="shared" si="0"/>
        <v>461.64328872698115</v>
      </c>
      <c r="O30" s="31">
        <f t="shared" si="0"/>
        <v>1659.5094217941182</v>
      </c>
      <c r="P30" s="30">
        <f t="shared" si="1"/>
        <v>0.21763793169496512</v>
      </c>
      <c r="Q30" s="30">
        <f t="shared" si="1"/>
        <v>0.78236206830503485</v>
      </c>
      <c r="R30" s="4">
        <f t="shared" si="2"/>
        <v>5549.767258221611</v>
      </c>
      <c r="S30" s="4">
        <f t="shared" si="2"/>
        <v>19950.232741778389</v>
      </c>
    </row>
    <row r="31" spans="9:19" x14ac:dyDescent="0.3">
      <c r="I31">
        <v>14</v>
      </c>
      <c r="J31" s="14">
        <f>'Performance evolution'!P31</f>
        <v>0.45</v>
      </c>
      <c r="K31" s="25">
        <f>'Performance evolution'!O31</f>
        <v>0.7</v>
      </c>
      <c r="L31" s="15">
        <f>L30-($F$2*$F$3*$F$4*($F$5/2))*L30/SUM($L30:$M30)+R30</f>
        <v>47600.922623896447</v>
      </c>
      <c r="M31" s="15">
        <f>M30-($F$2*$F$3*$F$4*($F$5/2))*M30/SUM($L30:$M30)+S30</f>
        <v>122399.07737610349</v>
      </c>
      <c r="N31" s="31">
        <f t="shared" si="0"/>
        <v>453.46896229096296</v>
      </c>
      <c r="O31" s="31">
        <f t="shared" si="0"/>
        <v>1670.4631776957415</v>
      </c>
      <c r="P31" s="30">
        <f t="shared" si="1"/>
        <v>0.2135044494848134</v>
      </c>
      <c r="Q31" s="30">
        <f t="shared" si="1"/>
        <v>0.7864955505151866</v>
      </c>
      <c r="R31" s="4">
        <f t="shared" si="2"/>
        <v>5444.363461862742</v>
      </c>
      <c r="S31" s="4">
        <f t="shared" si="2"/>
        <v>20055.63653813726</v>
      </c>
    </row>
    <row r="32" spans="9:19" x14ac:dyDescent="0.3">
      <c r="I32">
        <v>14.5</v>
      </c>
      <c r="J32" s="14">
        <f>'Performance evolution'!P32</f>
        <v>0.45</v>
      </c>
      <c r="K32" s="25">
        <f>'Performance evolution'!O32</f>
        <v>0.7</v>
      </c>
      <c r="L32" s="15">
        <f t="shared" ref="L32:M42" si="5">L31-($F$2*$F$3*$F$4*($F$5/2))*L31/SUM($L31:$M31)+R31</f>
        <v>45905.147692174716</v>
      </c>
      <c r="M32" s="15">
        <f t="shared" si="5"/>
        <v>124094.85230782522</v>
      </c>
      <c r="N32" s="31">
        <f t="shared" si="0"/>
        <v>445.88391950529245</v>
      </c>
      <c r="O32" s="31">
        <f t="shared" si="0"/>
        <v>1680.2960873514837</v>
      </c>
      <c r="P32" s="30">
        <f t="shared" si="1"/>
        <v>0.20971127471208889</v>
      </c>
      <c r="Q32" s="30">
        <f t="shared" si="1"/>
        <v>0.79028872528791105</v>
      </c>
      <c r="R32" s="4">
        <f t="shared" si="2"/>
        <v>5347.6375051582663</v>
      </c>
      <c r="S32" s="4">
        <f t="shared" si="2"/>
        <v>20152.362494841731</v>
      </c>
    </row>
    <row r="33" spans="9:19" x14ac:dyDescent="0.3">
      <c r="I33">
        <v>15</v>
      </c>
      <c r="J33" s="14">
        <f>'Performance evolution'!P33</f>
        <v>0.45</v>
      </c>
      <c r="K33" s="25">
        <f>'Performance evolution'!O33</f>
        <v>0.7</v>
      </c>
      <c r="L33" s="15">
        <f t="shared" si="5"/>
        <v>44367.013043506769</v>
      </c>
      <c r="M33" s="15">
        <f t="shared" si="5"/>
        <v>125632.98695649316</v>
      </c>
      <c r="N33" s="31">
        <f t="shared" si="0"/>
        <v>438.85041790621426</v>
      </c>
      <c r="O33" s="31">
        <f t="shared" si="0"/>
        <v>1689.1386335634793</v>
      </c>
      <c r="P33" s="30">
        <f t="shared" si="1"/>
        <v>0.20622776118285133</v>
      </c>
      <c r="Q33" s="30">
        <f t="shared" si="1"/>
        <v>0.79377223881714865</v>
      </c>
      <c r="R33" s="4">
        <f t="shared" si="2"/>
        <v>5258.807910162709</v>
      </c>
      <c r="S33" s="4">
        <f t="shared" si="2"/>
        <v>20241.192089837292</v>
      </c>
    </row>
    <row r="34" spans="9:19" x14ac:dyDescent="0.3">
      <c r="I34">
        <v>15.5</v>
      </c>
      <c r="J34" s="14">
        <f>'Performance evolution'!P34</f>
        <v>0.45</v>
      </c>
      <c r="K34" s="25">
        <f>'Performance evolution'!O34</f>
        <v>0.7</v>
      </c>
      <c r="L34" s="15">
        <f t="shared" si="5"/>
        <v>42970.768997143459</v>
      </c>
      <c r="M34" s="15">
        <f t="shared" si="5"/>
        <v>127029.23100285647</v>
      </c>
      <c r="N34" s="31">
        <f t="shared" si="0"/>
        <v>432.33228728354851</v>
      </c>
      <c r="O34" s="31">
        <f t="shared" si="0"/>
        <v>1697.1038732815302</v>
      </c>
      <c r="P34" s="30">
        <f t="shared" si="1"/>
        <v>0.20302664869221645</v>
      </c>
      <c r="Q34" s="30">
        <f t="shared" si="1"/>
        <v>0.79697335130778346</v>
      </c>
      <c r="R34" s="4">
        <f t="shared" si="2"/>
        <v>5177.1795416515197</v>
      </c>
      <c r="S34" s="4">
        <f t="shared" si="2"/>
        <v>20322.820458348477</v>
      </c>
    </row>
    <row r="35" spans="9:19" x14ac:dyDescent="0.3">
      <c r="I35">
        <v>16</v>
      </c>
      <c r="J35" s="14">
        <f>'Performance evolution'!P35</f>
        <v>0.45</v>
      </c>
      <c r="K35" s="25">
        <f>'Performance evolution'!O35</f>
        <v>0.7</v>
      </c>
      <c r="L35" s="15">
        <f t="shared" si="5"/>
        <v>41702.333189223456</v>
      </c>
      <c r="M35" s="15">
        <f t="shared" si="5"/>
        <v>128297.66681077647</v>
      </c>
      <c r="N35" s="31">
        <f t="shared" si="0"/>
        <v>426.2950333654872</v>
      </c>
      <c r="O35" s="31">
        <f t="shared" si="0"/>
        <v>1704.2900867235624</v>
      </c>
      <c r="P35" s="30">
        <f t="shared" si="1"/>
        <v>0.20008354951229071</v>
      </c>
      <c r="Q35" s="30">
        <f t="shared" si="1"/>
        <v>0.79991645048770921</v>
      </c>
      <c r="R35" s="4">
        <f t="shared" si="2"/>
        <v>5102.1305125634135</v>
      </c>
      <c r="S35" s="4">
        <f t="shared" si="2"/>
        <v>20397.869487436586</v>
      </c>
    </row>
    <row r="36" spans="9:19" x14ac:dyDescent="0.3">
      <c r="I36">
        <v>16.5</v>
      </c>
      <c r="J36" s="14">
        <f>'Performance evolution'!P36</f>
        <v>0.45</v>
      </c>
      <c r="K36" s="25">
        <f>'Performance evolution'!O36</f>
        <v>0.7</v>
      </c>
      <c r="L36" s="15">
        <f t="shared" si="5"/>
        <v>40549.113723403352</v>
      </c>
      <c r="M36" s="15">
        <f t="shared" si="5"/>
        <v>129450.88627659659</v>
      </c>
      <c r="N36" s="31">
        <f t="shared" si="0"/>
        <v>420.7058961827409</v>
      </c>
      <c r="O36" s="31">
        <f t="shared" si="0"/>
        <v>1710.7829727538817</v>
      </c>
      <c r="P36" s="30">
        <f t="shared" si="1"/>
        <v>0.19737653914778672</v>
      </c>
      <c r="Q36" s="30">
        <f t="shared" si="1"/>
        <v>0.80262346085221337</v>
      </c>
      <c r="R36" s="4">
        <f t="shared" si="2"/>
        <v>5033.1017482685611</v>
      </c>
      <c r="S36" s="4">
        <f t="shared" si="2"/>
        <v>20466.89825173144</v>
      </c>
    </row>
    <row r="37" spans="9:19" x14ac:dyDescent="0.3">
      <c r="I37">
        <v>17</v>
      </c>
      <c r="J37" s="14">
        <f>'Performance evolution'!P37</f>
        <v>0.45</v>
      </c>
      <c r="K37" s="25">
        <f>'Performance evolution'!O37</f>
        <v>0.7</v>
      </c>
      <c r="L37" s="15">
        <f t="shared" si="5"/>
        <v>39499.84841316141</v>
      </c>
      <c r="M37" s="15">
        <f t="shared" si="5"/>
        <v>130500.15158683853</v>
      </c>
      <c r="N37" s="31">
        <f t="shared" si="0"/>
        <v>415.53387290306284</v>
      </c>
      <c r="O37" s="31">
        <f t="shared" si="0"/>
        <v>1716.6574777394753</v>
      </c>
      <c r="P37" s="30">
        <f t="shared" si="1"/>
        <v>0.19488582616088435</v>
      </c>
      <c r="Q37" s="30">
        <f t="shared" si="1"/>
        <v>0.80511417383911577</v>
      </c>
      <c r="R37" s="4">
        <f t="shared" si="2"/>
        <v>4969.5885671025508</v>
      </c>
      <c r="S37" s="4">
        <f t="shared" si="2"/>
        <v>20530.411432897454</v>
      </c>
    </row>
    <row r="38" spans="9:19" x14ac:dyDescent="0.3">
      <c r="I38">
        <v>17.5</v>
      </c>
      <c r="J38" s="14">
        <f>'Performance evolution'!P38</f>
        <v>0.45</v>
      </c>
      <c r="K38" s="25">
        <f>'Performance evolution'!O38</f>
        <v>0.7</v>
      </c>
      <c r="L38" s="15">
        <f t="shared" si="5"/>
        <v>38544.459718289749</v>
      </c>
      <c r="M38" s="15">
        <f t="shared" si="5"/>
        <v>131455.54028171021</v>
      </c>
      <c r="N38" s="31">
        <f t="shared" si="0"/>
        <v>410.74971301996868</v>
      </c>
      <c r="O38" s="31">
        <f t="shared" si="0"/>
        <v>1721.9793262877386</v>
      </c>
      <c r="P38" s="30">
        <f t="shared" si="1"/>
        <v>0.19259348255196063</v>
      </c>
      <c r="Q38" s="30">
        <f t="shared" si="1"/>
        <v>0.80740651744803937</v>
      </c>
      <c r="R38" s="4">
        <f t="shared" si="2"/>
        <v>4911.1338050749964</v>
      </c>
      <c r="S38" s="4">
        <f t="shared" si="2"/>
        <v>20588.866194925005</v>
      </c>
    </row>
    <row r="39" spans="9:19" x14ac:dyDescent="0.3">
      <c r="I39">
        <v>18</v>
      </c>
      <c r="J39" s="14">
        <f>'Performance evolution'!P39</f>
        <v>0.45</v>
      </c>
      <c r="K39" s="25">
        <f>'Performance evolution'!O39</f>
        <v>0.7</v>
      </c>
      <c r="L39" s="15">
        <f t="shared" si="5"/>
        <v>37673.924565621281</v>
      </c>
      <c r="M39" s="15">
        <f t="shared" si="5"/>
        <v>132326.0754343787</v>
      </c>
      <c r="N39" s="31">
        <f t="shared" si="0"/>
        <v>406.32589227283967</v>
      </c>
      <c r="O39" s="31">
        <f t="shared" si="0"/>
        <v>1726.8063079921446</v>
      </c>
      <c r="P39" s="30">
        <f t="shared" si="1"/>
        <v>0.19048322097541098</v>
      </c>
      <c r="Q39" s="30">
        <f t="shared" si="1"/>
        <v>0.80951677902458896</v>
      </c>
      <c r="R39" s="4">
        <f t="shared" si="2"/>
        <v>4857.3221348729803</v>
      </c>
      <c r="S39" s="4">
        <f t="shared" si="2"/>
        <v>20642.677865127018</v>
      </c>
    </row>
    <row r="40" spans="9:19" x14ac:dyDescent="0.3">
      <c r="I40">
        <v>18.5</v>
      </c>
      <c r="J40" s="14">
        <f>'Performance evolution'!P40</f>
        <v>0.45</v>
      </c>
      <c r="K40" s="25">
        <f>'Performance evolution'!O40</f>
        <v>0.7</v>
      </c>
      <c r="L40" s="15">
        <f t="shared" si="5"/>
        <v>36880.158015651068</v>
      </c>
      <c r="M40" s="15">
        <f t="shared" si="5"/>
        <v>133119.8419843489</v>
      </c>
      <c r="N40" s="31">
        <f t="shared" si="0"/>
        <v>402.23657046778482</v>
      </c>
      <c r="O40" s="31">
        <f t="shared" si="0"/>
        <v>1731.1893633640261</v>
      </c>
      <c r="P40" s="30">
        <f t="shared" si="1"/>
        <v>0.18854020853929265</v>
      </c>
      <c r="Q40" s="30">
        <f t="shared" si="1"/>
        <v>0.81145979146070724</v>
      </c>
      <c r="R40" s="4">
        <f t="shared" si="2"/>
        <v>4807.7753177519626</v>
      </c>
      <c r="S40" s="4">
        <f t="shared" si="2"/>
        <v>20692.224682248034</v>
      </c>
    </row>
    <row r="41" spans="9:19" x14ac:dyDescent="0.3">
      <c r="I41">
        <v>19</v>
      </c>
      <c r="J41" s="14">
        <f>'Performance evolution'!P41</f>
        <v>0.45</v>
      </c>
      <c r="K41" s="25">
        <f>'Performance evolution'!O41</f>
        <v>0.7</v>
      </c>
      <c r="L41" s="15">
        <f t="shared" si="5"/>
        <v>36155.909631055372</v>
      </c>
      <c r="M41" s="15">
        <f t="shared" si="5"/>
        <v>133844.0903689446</v>
      </c>
      <c r="N41" s="31">
        <f t="shared" si="0"/>
        <v>398.45753738935315</v>
      </c>
      <c r="O41" s="31">
        <f t="shared" si="0"/>
        <v>1735.173503649052</v>
      </c>
      <c r="P41" s="30">
        <f t="shared" si="1"/>
        <v>0.18675090947094114</v>
      </c>
      <c r="Q41" s="30">
        <f t="shared" si="1"/>
        <v>0.8132490905290588</v>
      </c>
      <c r="R41" s="4">
        <f t="shared" si="2"/>
        <v>4762.1481915089989</v>
      </c>
      <c r="S41" s="4">
        <f t="shared" si="2"/>
        <v>20737.851808490999</v>
      </c>
    </row>
    <row r="42" spans="9:19" x14ac:dyDescent="0.3">
      <c r="I42">
        <v>19.5</v>
      </c>
      <c r="J42" s="14">
        <f>'Performance evolution'!P42</f>
        <v>0.45</v>
      </c>
      <c r="K42" s="25">
        <f>'Performance evolution'!O42</f>
        <v>0.7</v>
      </c>
      <c r="L42" s="15">
        <f t="shared" si="5"/>
        <v>35494.671377906066</v>
      </c>
      <c r="M42" s="15">
        <f t="shared" si="5"/>
        <v>134505.32862209389</v>
      </c>
      <c r="N42" s="31">
        <f t="shared" si="0"/>
        <v>394.96615019257797</v>
      </c>
      <c r="O42" s="31">
        <f t="shared" si="0"/>
        <v>1738.7985925989526</v>
      </c>
      <c r="P42" s="30">
        <f t="shared" si="1"/>
        <v>0.1851029507947804</v>
      </c>
      <c r="Q42" s="30">
        <f t="shared" si="1"/>
        <v>0.81489704920521955</v>
      </c>
      <c r="R42" s="4">
        <f t="shared" si="2"/>
        <v>4720.1252452669005</v>
      </c>
      <c r="S42" s="4">
        <f t="shared" si="2"/>
        <v>20779.874754733097</v>
      </c>
    </row>
    <row r="43" spans="9:19" x14ac:dyDescent="0.3">
      <c r="I43" s="8">
        <v>20</v>
      </c>
      <c r="J43" s="22">
        <f>'Performance evolution'!P43</f>
        <v>0.45</v>
      </c>
      <c r="K43" s="26">
        <f>'Performance evolution'!O43</f>
        <v>0.7</v>
      </c>
      <c r="L43" s="23">
        <f>L42-($F$2*$F$3*$F$4*($F$5/2))*L42/SUM($L42:$M42)+R42</f>
        <v>34890.595916487058</v>
      </c>
      <c r="M43" s="23">
        <f>M42-($F$2*$F$3*$F$4*($F$5/2))*M42/SUM($L42:$M42)+S42</f>
        <v>135109.4040835129</v>
      </c>
      <c r="N43" s="32">
        <f t="shared" si="0"/>
        <v>391.74126500680956</v>
      </c>
      <c r="O43" s="32">
        <f t="shared" si="0"/>
        <v>1742.1000130444502</v>
      </c>
      <c r="P43" s="33">
        <f t="shared" si="1"/>
        <v>0.18358500654958226</v>
      </c>
      <c r="Q43" s="33">
        <f t="shared" si="1"/>
        <v>0.81641499345041768</v>
      </c>
      <c r="R43" s="24">
        <f t="shared" si="2"/>
        <v>4681.4176670143479</v>
      </c>
      <c r="S43" s="24">
        <f t="shared" si="2"/>
        <v>20818.58233298565</v>
      </c>
    </row>
    <row r="44" spans="9:19" x14ac:dyDescent="0.3">
      <c r="J44" s="14"/>
      <c r="K44" s="25"/>
      <c r="L44" s="15"/>
      <c r="M44" s="15"/>
      <c r="N44" s="31"/>
      <c r="O44" s="31"/>
      <c r="P44" s="30"/>
      <c r="Q44" s="30"/>
    </row>
  </sheetData>
  <pageMargins left="0.7" right="0.7" top="0.75" bottom="0.75" header="0.3" footer="0.3"/>
  <pageSetup paperSize="9" orientation="portrait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99207B-E61E-4B20-8AC1-045DC946EA88}">
  <dimension ref="B2:S44"/>
  <sheetViews>
    <sheetView zoomScale="72" zoomScaleNormal="80" workbookViewId="0">
      <selection activeCell="F9" sqref="F9"/>
    </sheetView>
  </sheetViews>
  <sheetFormatPr defaultRowHeight="14.4" x14ac:dyDescent="0.3"/>
  <cols>
    <col min="3" max="3" width="11" customWidth="1"/>
    <col min="11" max="13" width="8.88671875" style="14"/>
  </cols>
  <sheetData>
    <row r="2" spans="2:19" ht="14.4" customHeight="1" x14ac:dyDescent="0.3">
      <c r="B2" t="s">
        <v>27</v>
      </c>
      <c r="F2" s="1">
        <v>1000000</v>
      </c>
      <c r="I2" t="s">
        <v>1</v>
      </c>
      <c r="J2" t="s">
        <v>46</v>
      </c>
      <c r="K2" t="s">
        <v>47</v>
      </c>
      <c r="L2" t="s">
        <v>38</v>
      </c>
      <c r="M2" t="s">
        <v>39</v>
      </c>
      <c r="N2" s="28" t="s">
        <v>44</v>
      </c>
      <c r="O2" t="s">
        <v>45</v>
      </c>
      <c r="P2" t="s">
        <v>48</v>
      </c>
      <c r="Q2" t="s">
        <v>49</v>
      </c>
      <c r="R2" t="s">
        <v>50</v>
      </c>
      <c r="S2" t="s">
        <v>51</v>
      </c>
    </row>
    <row r="3" spans="2:19" x14ac:dyDescent="0.3">
      <c r="B3" t="s">
        <v>28</v>
      </c>
      <c r="F3" s="16">
        <v>0.34</v>
      </c>
      <c r="I3">
        <v>0</v>
      </c>
      <c r="J3" s="14">
        <f>'Performance evolution'!L3</f>
        <v>1.5</v>
      </c>
      <c r="K3" s="25">
        <f>'Performance evolution'!K3</f>
        <v>1.2</v>
      </c>
      <c r="L3" s="15">
        <f>F2*F3*F4-M3</f>
        <v>84830</v>
      </c>
      <c r="M3" s="29">
        <f>F2*F3*F4*0.002</f>
        <v>170</v>
      </c>
      <c r="N3" s="31">
        <f>IF($F$6=1,J3^$F$7*LOG(L3)^$F$8,EXP(J3*$F$7+LOG(L3)*$F$8))</f>
        <v>3609.6424632701601</v>
      </c>
      <c r="O3" s="31">
        <f>IF($F$6=1,K3^$F$7*LOG(M3)^$F$8,EXP(K3*$F$7+LOG(M3)*$F$8))</f>
        <v>58.306689564847467</v>
      </c>
      <c r="P3" s="30">
        <f>N3/SUM($N3:$O3)</f>
        <v>0.98410373559301345</v>
      </c>
      <c r="Q3" s="30">
        <f>O3/SUM($N3:$O3)</f>
        <v>1.5896264406986514E-2</v>
      </c>
      <c r="R3" s="4">
        <f>$F$2*$F$3*$F$4*($F$5/2)*P3</f>
        <v>12547.322628810922</v>
      </c>
      <c r="S3" s="4">
        <f>$F$2*$F$3*$F$4*($F$5/2)*Q3</f>
        <v>202.67737118907806</v>
      </c>
    </row>
    <row r="4" spans="2:19" x14ac:dyDescent="0.3">
      <c r="B4" t="s">
        <v>29</v>
      </c>
      <c r="F4" s="17">
        <f>'Total market'!F5</f>
        <v>0.25</v>
      </c>
      <c r="I4">
        <v>0.5</v>
      </c>
      <c r="J4" s="14">
        <f>'Performance evolution'!L4</f>
        <v>1.5</v>
      </c>
      <c r="K4" s="25">
        <f>'Performance evolution'!K4</f>
        <v>1.2001464722680626</v>
      </c>
      <c r="L4" s="15">
        <f>L3-($F$2*$F$3*$F$4*($F$5/2))*L3/SUM($L3:$M3)+R3</f>
        <v>84652.822628810914</v>
      </c>
      <c r="M4" s="15">
        <f>M3-($F$2*$F$3*$F$4*($F$5/2))*M3/SUM($L3:$M3)+S3</f>
        <v>347.17737118907803</v>
      </c>
      <c r="N4" s="31">
        <f t="shared" ref="N4:O43" si="0">IF($F$6=1,J4^$F$7*LOG(L4)^$F$8,EXP(J4*$F$7+LOG(L4)*$F$8))</f>
        <v>3606.6507870656997</v>
      </c>
      <c r="O4" s="31">
        <f t="shared" si="0"/>
        <v>104.7759426512291</v>
      </c>
      <c r="P4" s="30">
        <f t="shared" ref="P4:Q43" si="1">N4/SUM($N4:$O4)</f>
        <v>0.97176936249009016</v>
      </c>
      <c r="Q4" s="30">
        <f t="shared" si="1"/>
        <v>2.823063750990994E-2</v>
      </c>
      <c r="R4" s="4">
        <f t="shared" ref="R4:S43" si="2">$F$2*$F$3*$F$4*($F$5/2)*P4</f>
        <v>12390.05937174865</v>
      </c>
      <c r="S4" s="4">
        <f t="shared" si="2"/>
        <v>359.94062825135171</v>
      </c>
    </row>
    <row r="5" spans="2:19" x14ac:dyDescent="0.3">
      <c r="B5" t="s">
        <v>40</v>
      </c>
      <c r="F5" s="17">
        <v>0.3</v>
      </c>
      <c r="I5">
        <v>1</v>
      </c>
      <c r="J5" s="14">
        <f>'Performance evolution'!L5</f>
        <v>1.5</v>
      </c>
      <c r="K5" s="25">
        <f>'Performance evolution'!K5</f>
        <v>1.2003267526724115</v>
      </c>
      <c r="L5" s="15">
        <f t="shared" ref="L5:M20" si="3">L4-($F$2*$F$3*$F$4*($F$5/2))*L4/SUM($L4:$M4)+R4</f>
        <v>84344.958606237924</v>
      </c>
      <c r="M5" s="15">
        <f t="shared" si="3"/>
        <v>655.04139376206808</v>
      </c>
      <c r="N5" s="31">
        <f t="shared" si="0"/>
        <v>3601.442125007437</v>
      </c>
      <c r="O5" s="31">
        <f t="shared" si="0"/>
        <v>166.64110759142963</v>
      </c>
      <c r="P5" s="30">
        <f t="shared" si="1"/>
        <v>0.95577562986141984</v>
      </c>
      <c r="Q5" s="30">
        <f t="shared" si="1"/>
        <v>4.4224370138580084E-2</v>
      </c>
      <c r="R5" s="4">
        <f t="shared" si="2"/>
        <v>12186.139280733103</v>
      </c>
      <c r="S5" s="4">
        <f t="shared" si="2"/>
        <v>563.86071926689613</v>
      </c>
    </row>
    <row r="6" spans="2:19" x14ac:dyDescent="0.3">
      <c r="B6" t="s">
        <v>41</v>
      </c>
      <c r="F6" s="1">
        <v>1</v>
      </c>
      <c r="I6">
        <v>1.5</v>
      </c>
      <c r="J6" s="14">
        <f>'Performance evolution'!L6</f>
        <v>1.5</v>
      </c>
      <c r="K6" s="25">
        <f>'Performance evolution'!K6</f>
        <v>1.2005539420231446</v>
      </c>
      <c r="L6" s="15">
        <f t="shared" si="3"/>
        <v>83879.354096035328</v>
      </c>
      <c r="M6" s="15">
        <f t="shared" si="3"/>
        <v>1120.6459039646538</v>
      </c>
      <c r="N6" s="31">
        <f t="shared" si="0"/>
        <v>3593.5396660426418</v>
      </c>
      <c r="O6" s="31">
        <f t="shared" si="0"/>
        <v>238.48596105235418</v>
      </c>
      <c r="P6" s="30">
        <f t="shared" si="1"/>
        <v>0.93776504014845363</v>
      </c>
      <c r="Q6" s="30">
        <f t="shared" si="1"/>
        <v>6.2234959851546451E-2</v>
      </c>
      <c r="R6" s="4">
        <f t="shared" si="2"/>
        <v>11956.504261892784</v>
      </c>
      <c r="S6" s="4">
        <f t="shared" si="2"/>
        <v>793.49573810721722</v>
      </c>
    </row>
    <row r="7" spans="2:19" ht="14.4" customHeight="1" x14ac:dyDescent="0.3">
      <c r="B7" t="s">
        <v>42</v>
      </c>
      <c r="F7" s="1">
        <v>2.5</v>
      </c>
      <c r="I7">
        <v>2</v>
      </c>
      <c r="J7" s="14">
        <f>'Performance evolution'!L7</f>
        <v>1.5</v>
      </c>
      <c r="K7" s="25">
        <f>'Performance evolution'!K7</f>
        <v>1.2008476258325687</v>
      </c>
      <c r="L7" s="15">
        <f t="shared" si="3"/>
        <v>83253.955243522811</v>
      </c>
      <c r="M7" s="15">
        <f t="shared" si="3"/>
        <v>1746.044756477173</v>
      </c>
      <c r="N7" s="31">
        <f t="shared" si="0"/>
        <v>3582.8772402382142</v>
      </c>
      <c r="O7" s="31">
        <f t="shared" si="0"/>
        <v>314.3487121209572</v>
      </c>
      <c r="P7" s="30">
        <f t="shared" si="1"/>
        <v>0.91934039340709317</v>
      </c>
      <c r="Q7" s="30">
        <f t="shared" si="1"/>
        <v>8.0659606592906774E-2</v>
      </c>
      <c r="R7" s="4">
        <f t="shared" si="2"/>
        <v>11721.590015940437</v>
      </c>
      <c r="S7" s="4">
        <f t="shared" si="2"/>
        <v>1028.4099840595613</v>
      </c>
    </row>
    <row r="8" spans="2:19" ht="14.4" customHeight="1" x14ac:dyDescent="0.3">
      <c r="B8" t="s">
        <v>43</v>
      </c>
      <c r="F8" s="1">
        <v>4.5</v>
      </c>
      <c r="I8">
        <v>2.5</v>
      </c>
      <c r="J8" s="14">
        <f>'Performance evolution'!L8</f>
        <v>1.5</v>
      </c>
      <c r="K8" s="25">
        <f>'Performance evolution'!K8</f>
        <v>1.2012376012551851</v>
      </c>
      <c r="L8" s="15">
        <f t="shared" si="3"/>
        <v>82487.451972934825</v>
      </c>
      <c r="M8" s="15">
        <f t="shared" si="3"/>
        <v>2512.5480270651583</v>
      </c>
      <c r="N8" s="31">
        <f t="shared" si="0"/>
        <v>3569.7333627392468</v>
      </c>
      <c r="O8" s="31">
        <f t="shared" si="0"/>
        <v>389.75631626195411</v>
      </c>
      <c r="P8" s="30">
        <f t="shared" si="1"/>
        <v>0.90156400247006785</v>
      </c>
      <c r="Q8" s="30">
        <f t="shared" si="1"/>
        <v>9.8435997529932165E-2</v>
      </c>
      <c r="R8" s="4">
        <f t="shared" si="2"/>
        <v>11494.941031493365</v>
      </c>
      <c r="S8" s="4">
        <f t="shared" si="2"/>
        <v>1255.0589685066352</v>
      </c>
    </row>
    <row r="9" spans="2:19" x14ac:dyDescent="0.3">
      <c r="B9" s="27"/>
      <c r="I9">
        <v>3</v>
      </c>
      <c r="J9" s="14">
        <f>'Performance evolution'!L9</f>
        <v>1.5</v>
      </c>
      <c r="K9" s="25">
        <f>'Performance evolution'!K9</f>
        <v>1.2017698535986099</v>
      </c>
      <c r="L9" s="15">
        <f t="shared" si="3"/>
        <v>81609.275208487961</v>
      </c>
      <c r="M9" s="15">
        <f t="shared" si="3"/>
        <v>3390.7247915120197</v>
      </c>
      <c r="N9" s="31">
        <f t="shared" si="0"/>
        <v>3554.5704017857256</v>
      </c>
      <c r="O9" s="31">
        <f t="shared" si="0"/>
        <v>462.06321135197499</v>
      </c>
      <c r="P9" s="30">
        <f t="shared" si="1"/>
        <v>0.88496256919210958</v>
      </c>
      <c r="Q9" s="30">
        <f t="shared" si="1"/>
        <v>0.11503743080789038</v>
      </c>
      <c r="R9" s="4">
        <f t="shared" si="2"/>
        <v>11283.272757199396</v>
      </c>
      <c r="S9" s="4">
        <f t="shared" si="2"/>
        <v>1466.7272428006022</v>
      </c>
    </row>
    <row r="10" spans="2:19" x14ac:dyDescent="0.3">
      <c r="I10">
        <v>3.5</v>
      </c>
      <c r="J10" s="14">
        <f>'Performance evolution'!L10</f>
        <v>1.5</v>
      </c>
      <c r="K10" s="25">
        <f>'Performance evolution'!K10</f>
        <v>1.2025159915903367</v>
      </c>
      <c r="L10" s="15">
        <f t="shared" si="3"/>
        <v>80651.156684414163</v>
      </c>
      <c r="M10" s="15">
        <f t="shared" si="3"/>
        <v>4348.8433155858183</v>
      </c>
      <c r="N10" s="31">
        <f t="shared" si="0"/>
        <v>3537.8980595938287</v>
      </c>
      <c r="O10" s="31">
        <f t="shared" si="0"/>
        <v>530.04171521424587</v>
      </c>
      <c r="P10" s="30">
        <f t="shared" si="1"/>
        <v>0.86970266411103558</v>
      </c>
      <c r="Q10" s="30">
        <f t="shared" si="1"/>
        <v>0.13029733588896439</v>
      </c>
      <c r="R10" s="4">
        <f t="shared" si="2"/>
        <v>11088.708967415703</v>
      </c>
      <c r="S10" s="4">
        <f t="shared" si="2"/>
        <v>1661.2910325842959</v>
      </c>
    </row>
    <row r="11" spans="2:19" x14ac:dyDescent="0.3">
      <c r="I11">
        <v>4</v>
      </c>
      <c r="J11" s="14">
        <f>'Performance evolution'!L11</f>
        <v>1.5</v>
      </c>
      <c r="K11" s="25">
        <f>'Performance evolution'!K11</f>
        <v>1.2035876537990415</v>
      </c>
      <c r="L11" s="15">
        <f t="shared" si="3"/>
        <v>79642.192149167735</v>
      </c>
      <c r="M11" s="15">
        <f t="shared" si="3"/>
        <v>5357.8078508322415</v>
      </c>
      <c r="N11" s="31">
        <f t="shared" si="0"/>
        <v>3520.1924958226114</v>
      </c>
      <c r="O11" s="31">
        <f t="shared" si="0"/>
        <v>593.4078576615392</v>
      </c>
      <c r="P11" s="30">
        <f t="shared" si="1"/>
        <v>0.85574489336113257</v>
      </c>
      <c r="Q11" s="30">
        <f t="shared" si="1"/>
        <v>0.14425510663886751</v>
      </c>
      <c r="R11" s="4">
        <f t="shared" si="2"/>
        <v>10910.74739035444</v>
      </c>
      <c r="S11" s="4">
        <f t="shared" si="2"/>
        <v>1839.2526096455608</v>
      </c>
    </row>
    <row r="12" spans="2:19" x14ac:dyDescent="0.3">
      <c r="I12">
        <v>4.5</v>
      </c>
      <c r="J12" s="14">
        <f>'Performance evolution'!L12</f>
        <v>1.5</v>
      </c>
      <c r="K12" s="25">
        <f>'Performance evolution'!K12</f>
        <v>1.2051572548090952</v>
      </c>
      <c r="L12" s="15">
        <f t="shared" si="3"/>
        <v>78606.610717147021</v>
      </c>
      <c r="M12" s="15">
        <f t="shared" si="3"/>
        <v>6393.3892828529661</v>
      </c>
      <c r="N12" s="31">
        <f t="shared" si="0"/>
        <v>3501.8581935571538</v>
      </c>
      <c r="O12" s="31">
        <f t="shared" si="0"/>
        <v>652.50038219990779</v>
      </c>
      <c r="P12" s="30">
        <f t="shared" si="1"/>
        <v>0.8429359502071867</v>
      </c>
      <c r="Q12" s="30">
        <f t="shared" si="1"/>
        <v>0.15706404979281322</v>
      </c>
      <c r="R12" s="4">
        <f t="shared" si="2"/>
        <v>10747.433365141631</v>
      </c>
      <c r="S12" s="4">
        <f t="shared" si="2"/>
        <v>2002.5666348583684</v>
      </c>
    </row>
    <row r="13" spans="2:19" x14ac:dyDescent="0.3">
      <c r="I13">
        <v>5</v>
      </c>
      <c r="J13" s="14">
        <f>'Performance evolution'!L13</f>
        <v>1.5</v>
      </c>
      <c r="K13" s="25">
        <f>'Performance evolution'!K13</f>
        <v>1.2074851634876675</v>
      </c>
      <c r="L13" s="15">
        <f t="shared" si="3"/>
        <v>77563.052474716591</v>
      </c>
      <c r="M13" s="15">
        <f t="shared" si="3"/>
        <v>7436.947525283389</v>
      </c>
      <c r="N13" s="31">
        <f t="shared" si="0"/>
        <v>3483.2134120723299</v>
      </c>
      <c r="O13" s="31">
        <f t="shared" si="0"/>
        <v>708.12193425808766</v>
      </c>
      <c r="P13" s="30">
        <f t="shared" si="1"/>
        <v>0.83105099550718131</v>
      </c>
      <c r="Q13" s="30">
        <f t="shared" si="1"/>
        <v>0.16894900449281874</v>
      </c>
      <c r="R13" s="4">
        <f t="shared" si="2"/>
        <v>10595.900192716561</v>
      </c>
      <c r="S13" s="4">
        <f t="shared" si="2"/>
        <v>2154.0998072834391</v>
      </c>
    </row>
    <row r="14" spans="2:19" x14ac:dyDescent="0.3">
      <c r="I14">
        <v>5.5</v>
      </c>
      <c r="J14" s="14">
        <f>'Performance evolution'!L14</f>
        <v>1.5</v>
      </c>
      <c r="K14" s="25">
        <f>'Performance evolution'!K14</f>
        <v>1.2109503110570272</v>
      </c>
      <c r="L14" s="15">
        <f t="shared" si="3"/>
        <v>76524.49479622567</v>
      </c>
      <c r="M14" s="15">
        <f t="shared" si="3"/>
        <v>8475.5052037743189</v>
      </c>
      <c r="N14" s="31">
        <f t="shared" si="0"/>
        <v>3464.485544293279</v>
      </c>
      <c r="O14" s="31">
        <f t="shared" si="0"/>
        <v>761.49990165475106</v>
      </c>
      <c r="P14" s="30">
        <f t="shared" si="1"/>
        <v>0.81980536577926588</v>
      </c>
      <c r="Q14" s="30">
        <f t="shared" si="1"/>
        <v>0.18019463422073406</v>
      </c>
      <c r="R14" s="4">
        <f t="shared" si="2"/>
        <v>10452.518413685641</v>
      </c>
      <c r="S14" s="4">
        <f t="shared" si="2"/>
        <v>2297.4815863143594</v>
      </c>
    </row>
    <row r="15" spans="2:19" x14ac:dyDescent="0.3">
      <c r="I15">
        <v>6</v>
      </c>
      <c r="J15" s="14">
        <f>'Performance evolution'!L15</f>
        <v>1.5</v>
      </c>
      <c r="K15" s="25">
        <f>'Performance evolution'!K15</f>
        <v>1.2160766206419642</v>
      </c>
      <c r="L15" s="15">
        <f t="shared" si="3"/>
        <v>75498.338990477467</v>
      </c>
      <c r="M15" s="15">
        <f t="shared" si="3"/>
        <v>9501.6610095225296</v>
      </c>
      <c r="N15" s="31">
        <f t="shared" si="0"/>
        <v>3445.8085801205766</v>
      </c>
      <c r="O15" s="31">
        <f t="shared" si="0"/>
        <v>814.32049125641254</v>
      </c>
      <c r="P15" s="30">
        <f t="shared" si="1"/>
        <v>0.80885074662932632</v>
      </c>
      <c r="Q15" s="30">
        <f t="shared" si="1"/>
        <v>0.19114925337067359</v>
      </c>
      <c r="R15" s="4">
        <f t="shared" si="2"/>
        <v>10312.847019523912</v>
      </c>
      <c r="S15" s="4">
        <f t="shared" si="2"/>
        <v>2437.1529804760885</v>
      </c>
    </row>
    <row r="16" spans="2:19" x14ac:dyDescent="0.3">
      <c r="I16">
        <v>6.5</v>
      </c>
      <c r="J16" s="14">
        <f>'Performance evolution'!L16</f>
        <v>1.5</v>
      </c>
      <c r="K16" s="25">
        <f>'Performance evolution'!K16</f>
        <v>1.2235439753666559</v>
      </c>
      <c r="L16" s="15">
        <f t="shared" si="3"/>
        <v>74486.435161429748</v>
      </c>
      <c r="M16" s="15">
        <f t="shared" si="3"/>
        <v>10513.564838570239</v>
      </c>
      <c r="N16" s="31">
        <f t="shared" si="0"/>
        <v>3427.2190977551381</v>
      </c>
      <c r="O16" s="31">
        <f t="shared" si="0"/>
        <v>868.79392060956002</v>
      </c>
      <c r="P16" s="30">
        <f t="shared" si="1"/>
        <v>0.79776739109131678</v>
      </c>
      <c r="Q16" s="30">
        <f t="shared" si="1"/>
        <v>0.2022326089086833</v>
      </c>
      <c r="R16" s="4">
        <f t="shared" si="2"/>
        <v>10171.534236414289</v>
      </c>
      <c r="S16" s="4">
        <f t="shared" si="2"/>
        <v>2578.465763585712</v>
      </c>
    </row>
    <row r="17" spans="9:19" x14ac:dyDescent="0.3">
      <c r="I17">
        <v>7</v>
      </c>
      <c r="J17" s="14">
        <f>'Performance evolution'!L17</f>
        <v>1.5</v>
      </c>
      <c r="K17" s="25">
        <f>'Performance evolution'!K17</f>
        <v>1.2341735488211589</v>
      </c>
      <c r="L17" s="15">
        <f t="shared" si="3"/>
        <v>73485.004123629566</v>
      </c>
      <c r="M17" s="15">
        <f t="shared" si="3"/>
        <v>11514.995876370416</v>
      </c>
      <c r="N17" s="31">
        <f t="shared" si="0"/>
        <v>3408.6501515714681</v>
      </c>
      <c r="O17" s="31">
        <f t="shared" si="0"/>
        <v>927.71799255368308</v>
      </c>
      <c r="P17" s="30">
        <f t="shared" si="1"/>
        <v>0.78606106268663056</v>
      </c>
      <c r="Q17" s="30">
        <f t="shared" si="1"/>
        <v>0.21393893731336949</v>
      </c>
      <c r="R17" s="4">
        <f t="shared" si="2"/>
        <v>10022.278549254539</v>
      </c>
      <c r="S17" s="4">
        <f t="shared" si="2"/>
        <v>2727.721450745461</v>
      </c>
    </row>
    <row r="18" spans="9:19" x14ac:dyDescent="0.3">
      <c r="I18">
        <v>7.5</v>
      </c>
      <c r="J18" s="14">
        <f>'Performance evolution'!L18</f>
        <v>1.5</v>
      </c>
      <c r="K18" s="25">
        <f>'Performance evolution'!K18</f>
        <v>1.2488846690571396</v>
      </c>
      <c r="L18" s="15">
        <f t="shared" si="3"/>
        <v>72484.532054339667</v>
      </c>
      <c r="M18" s="15">
        <f t="shared" si="3"/>
        <v>12515.467945660313</v>
      </c>
      <c r="N18" s="31">
        <f t="shared" si="0"/>
        <v>3389.9244072450201</v>
      </c>
      <c r="O18" s="31">
        <f t="shared" si="0"/>
        <v>994.52551862010841</v>
      </c>
      <c r="P18" s="30">
        <f t="shared" si="1"/>
        <v>0.77316983078011292</v>
      </c>
      <c r="Q18" s="30">
        <f t="shared" si="1"/>
        <v>0.22683016921988708</v>
      </c>
      <c r="R18" s="4">
        <f t="shared" si="2"/>
        <v>9857.9153424464403</v>
      </c>
      <c r="S18" s="4">
        <f t="shared" si="2"/>
        <v>2892.0846575535602</v>
      </c>
    </row>
    <row r="19" spans="9:19" x14ac:dyDescent="0.3">
      <c r="I19">
        <v>8</v>
      </c>
      <c r="J19" s="14">
        <f>'Performance evolution'!L19</f>
        <v>1.5</v>
      </c>
      <c r="K19" s="25">
        <f>'Performance evolution'!K19</f>
        <v>1.2686297901478318</v>
      </c>
      <c r="L19" s="15">
        <f t="shared" si="3"/>
        <v>71469.76758863515</v>
      </c>
      <c r="M19" s="15">
        <f t="shared" si="3"/>
        <v>13530.232411364826</v>
      </c>
      <c r="N19" s="31">
        <f t="shared" si="0"/>
        <v>3370.7488089418407</v>
      </c>
      <c r="O19" s="31">
        <f t="shared" si="0"/>
        <v>1073.3220428448788</v>
      </c>
      <c r="P19" s="30">
        <f t="shared" si="1"/>
        <v>0.75848223877588394</v>
      </c>
      <c r="Q19" s="30">
        <f t="shared" si="1"/>
        <v>0.241517761224116</v>
      </c>
      <c r="R19" s="4">
        <f t="shared" si="2"/>
        <v>9670.6485443925194</v>
      </c>
      <c r="S19" s="4">
        <f t="shared" si="2"/>
        <v>3079.3514556074792</v>
      </c>
    </row>
    <row r="20" spans="9:19" x14ac:dyDescent="0.3">
      <c r="I20">
        <v>8.5</v>
      </c>
      <c r="J20" s="14">
        <f>'Performance evolution'!L20</f>
        <v>1.5</v>
      </c>
      <c r="K20" s="25">
        <f>'Performance evolution'!K20</f>
        <v>1.2943185559528754</v>
      </c>
      <c r="L20" s="15">
        <f t="shared" si="3"/>
        <v>70419.950994732397</v>
      </c>
      <c r="M20" s="15">
        <f t="shared" si="3"/>
        <v>14580.049005267581</v>
      </c>
      <c r="N20" s="31">
        <f t="shared" si="0"/>
        <v>3350.7130112624081</v>
      </c>
      <c r="O20" s="31">
        <f t="shared" si="0"/>
        <v>1168.9288190225225</v>
      </c>
      <c r="P20" s="30">
        <f t="shared" si="1"/>
        <v>0.74136693505449081</v>
      </c>
      <c r="Q20" s="30">
        <f t="shared" si="1"/>
        <v>0.25863306494550919</v>
      </c>
      <c r="R20" s="4">
        <f t="shared" si="2"/>
        <v>9452.4284219447582</v>
      </c>
      <c r="S20" s="4">
        <f t="shared" si="2"/>
        <v>3297.5715780552423</v>
      </c>
    </row>
    <row r="21" spans="9:19" x14ac:dyDescent="0.3">
      <c r="I21">
        <v>9</v>
      </c>
      <c r="J21" s="14">
        <f>'Performance evolution'!L21</f>
        <v>1.5</v>
      </c>
      <c r="K21" s="25">
        <f>'Performance evolution'!K21</f>
        <v>1.3267382729077177</v>
      </c>
      <c r="L21" s="15">
        <f t="shared" ref="L21:M30" si="4">L20-($F$2*$F$3*$F$4*($F$5/2))*L20/SUM($L20:$M20)+R20</f>
        <v>69309.386767467295</v>
      </c>
      <c r="M21" s="15">
        <f t="shared" si="4"/>
        <v>15690.613232532685</v>
      </c>
      <c r="N21" s="31">
        <f t="shared" si="0"/>
        <v>3329.293403476539</v>
      </c>
      <c r="O21" s="31">
        <f t="shared" si="0"/>
        <v>1286.9304677468233</v>
      </c>
      <c r="P21" s="30">
        <f t="shared" si="1"/>
        <v>0.72121575910360491</v>
      </c>
      <c r="Q21" s="30">
        <f t="shared" si="1"/>
        <v>0.27878424089639509</v>
      </c>
      <c r="R21" s="4">
        <f t="shared" si="2"/>
        <v>9195.5009285709621</v>
      </c>
      <c r="S21" s="4">
        <f t="shared" si="2"/>
        <v>3554.4990714290375</v>
      </c>
    </row>
    <row r="22" spans="9:19" x14ac:dyDescent="0.3">
      <c r="I22">
        <v>9.5</v>
      </c>
      <c r="J22" s="14">
        <f>'Performance evolution'!L22</f>
        <v>1.5</v>
      </c>
      <c r="K22" s="25">
        <f>'Performance evolution'!K22</f>
        <v>1.3664698220215097</v>
      </c>
      <c r="L22" s="15">
        <f t="shared" si="4"/>
        <v>68108.479680918157</v>
      </c>
      <c r="M22" s="15">
        <f t="shared" si="4"/>
        <v>16891.520319081817</v>
      </c>
      <c r="N22" s="31">
        <f t="shared" si="0"/>
        <v>3305.8647210869735</v>
      </c>
      <c r="O22" s="31">
        <f t="shared" si="0"/>
        <v>1433.6871425842508</v>
      </c>
      <c r="P22" s="30">
        <f t="shared" si="1"/>
        <v>0.69750575923148006</v>
      </c>
      <c r="Q22" s="30">
        <f t="shared" si="1"/>
        <v>0.30249424076851994</v>
      </c>
      <c r="R22" s="4">
        <f t="shared" si="2"/>
        <v>8893.1984302013716</v>
      </c>
      <c r="S22" s="4">
        <f t="shared" si="2"/>
        <v>3856.8015697986293</v>
      </c>
    </row>
    <row r="23" spans="9:19" x14ac:dyDescent="0.3">
      <c r="I23">
        <v>10</v>
      </c>
      <c r="J23" s="14">
        <f>'Performance evolution'!L23</f>
        <v>1.5</v>
      </c>
      <c r="K23" s="25">
        <f>'Performance evolution'!K23</f>
        <v>1.413791315571453</v>
      </c>
      <c r="L23" s="15">
        <f t="shared" si="4"/>
        <v>66785.406158981801</v>
      </c>
      <c r="M23" s="15">
        <f t="shared" si="4"/>
        <v>18214.593841018173</v>
      </c>
      <c r="N23" s="31">
        <f t="shared" si="0"/>
        <v>3279.7224768526971</v>
      </c>
      <c r="O23" s="31">
        <f t="shared" si="0"/>
        <v>1616.2141593151539</v>
      </c>
      <c r="P23" s="30">
        <f t="shared" si="1"/>
        <v>0.66988662651888453</v>
      </c>
      <c r="Q23" s="30">
        <f t="shared" si="1"/>
        <v>0.33011337348111547</v>
      </c>
      <c r="R23" s="4">
        <f t="shared" si="2"/>
        <v>8541.0544881157784</v>
      </c>
      <c r="S23" s="4">
        <f t="shared" si="2"/>
        <v>4208.9455118842225</v>
      </c>
    </row>
    <row r="24" spans="9:19" x14ac:dyDescent="0.3">
      <c r="I24">
        <v>10.5</v>
      </c>
      <c r="J24" s="14">
        <f>'Performance evolution'!L24</f>
        <v>1.5</v>
      </c>
      <c r="K24" s="25">
        <f>'Performance evolution'!K24</f>
        <v>1.4685612323620336</v>
      </c>
      <c r="L24" s="15">
        <f t="shared" si="4"/>
        <v>65308.649723250302</v>
      </c>
      <c r="M24" s="15">
        <f t="shared" si="4"/>
        <v>19691.350276749668</v>
      </c>
      <c r="N24" s="31">
        <f t="shared" si="0"/>
        <v>3250.1212912376814</v>
      </c>
      <c r="O24" s="31">
        <f t="shared" si="0"/>
        <v>1841.7671045454883</v>
      </c>
      <c r="P24" s="30">
        <f t="shared" si="1"/>
        <v>0.6382938977863809</v>
      </c>
      <c r="Q24" s="30">
        <f t="shared" si="1"/>
        <v>0.36170610221361915</v>
      </c>
      <c r="R24" s="4">
        <f t="shared" si="2"/>
        <v>8138.2471967763568</v>
      </c>
      <c r="S24" s="4">
        <f t="shared" si="2"/>
        <v>4611.7528032236442</v>
      </c>
    </row>
    <row r="25" spans="9:19" x14ac:dyDescent="0.3">
      <c r="I25">
        <v>11</v>
      </c>
      <c r="J25" s="14">
        <f>'Performance evolution'!L25</f>
        <v>1.5</v>
      </c>
      <c r="K25" s="25">
        <f>'Performance evolution'!K25</f>
        <v>1.5300806486939795</v>
      </c>
      <c r="L25" s="15">
        <f t="shared" si="4"/>
        <v>63650.59946153911</v>
      </c>
      <c r="M25" s="15">
        <f t="shared" si="4"/>
        <v>21349.400538460861</v>
      </c>
      <c r="N25" s="31">
        <f t="shared" si="0"/>
        <v>3216.3351290872915</v>
      </c>
      <c r="O25" s="31">
        <f t="shared" si="0"/>
        <v>2116.9180803228383</v>
      </c>
      <c r="P25" s="30">
        <f t="shared" si="1"/>
        <v>0.60307189679505691</v>
      </c>
      <c r="Q25" s="30">
        <f t="shared" si="1"/>
        <v>0.39692810320494315</v>
      </c>
      <c r="R25" s="4">
        <f t="shared" si="2"/>
        <v>7689.1666841369752</v>
      </c>
      <c r="S25" s="4">
        <f t="shared" si="2"/>
        <v>5060.8333158630248</v>
      </c>
    </row>
    <row r="26" spans="9:19" x14ac:dyDescent="0.3">
      <c r="I26">
        <v>11.5</v>
      </c>
      <c r="J26" s="14">
        <f>'Performance evolution'!L26</f>
        <v>1.5</v>
      </c>
      <c r="K26" s="25">
        <f>'Performance evolution'!K26</f>
        <v>1.596951627870417</v>
      </c>
      <c r="L26" s="15">
        <f t="shared" si="4"/>
        <v>61792.176226445212</v>
      </c>
      <c r="M26" s="15">
        <f t="shared" si="4"/>
        <v>23207.823773554752</v>
      </c>
      <c r="N26" s="31">
        <f t="shared" si="0"/>
        <v>3177.7431125318835</v>
      </c>
      <c r="O26" s="31">
        <f t="shared" si="0"/>
        <v>2445.9216699388044</v>
      </c>
      <c r="P26" s="30">
        <f t="shared" si="1"/>
        <v>0.5650662398009757</v>
      </c>
      <c r="Q26" s="30">
        <f t="shared" si="1"/>
        <v>0.4349337601990243</v>
      </c>
      <c r="R26" s="4">
        <f t="shared" si="2"/>
        <v>7204.5945574624402</v>
      </c>
      <c r="S26" s="4">
        <f t="shared" si="2"/>
        <v>5545.4054425375598</v>
      </c>
    </row>
    <row r="27" spans="9:19" x14ac:dyDescent="0.3">
      <c r="I27">
        <v>12</v>
      </c>
      <c r="J27" s="14">
        <f>'Performance evolution'!L27</f>
        <v>1.5</v>
      </c>
      <c r="K27" s="25">
        <f>'Performance evolution'!K27</f>
        <v>1.6669751070433967</v>
      </c>
      <c r="L27" s="15">
        <f t="shared" si="4"/>
        <v>59727.944349940874</v>
      </c>
      <c r="M27" s="15">
        <f t="shared" si="4"/>
        <v>25272.055650059097</v>
      </c>
      <c r="N27" s="31">
        <f t="shared" si="0"/>
        <v>3133.9368289935428</v>
      </c>
      <c r="O27" s="31">
        <f t="shared" si="0"/>
        <v>2828.3446310672284</v>
      </c>
      <c r="P27" s="30">
        <f t="shared" si="1"/>
        <v>0.52562711941505691</v>
      </c>
      <c r="Q27" s="30">
        <f t="shared" si="1"/>
        <v>0.47437288058494315</v>
      </c>
      <c r="R27" s="4">
        <f t="shared" si="2"/>
        <v>6701.7457725419754</v>
      </c>
      <c r="S27" s="4">
        <f t="shared" si="2"/>
        <v>6048.2542274580255</v>
      </c>
    </row>
    <row r="28" spans="9:19" x14ac:dyDescent="0.3">
      <c r="I28">
        <v>12.5</v>
      </c>
      <c r="J28" s="14">
        <f>'Performance evolution'!L28</f>
        <v>1.5</v>
      </c>
      <c r="K28" s="25">
        <f>'Performance evolution'!K28</f>
        <v>1.7371602531289634</v>
      </c>
      <c r="L28" s="15">
        <f t="shared" si="4"/>
        <v>57470.498469991711</v>
      </c>
      <c r="M28" s="15">
        <f t="shared" si="4"/>
        <v>27529.50153000826</v>
      </c>
      <c r="N28" s="31">
        <f t="shared" si="0"/>
        <v>3084.832154418003</v>
      </c>
      <c r="O28" s="31">
        <f t="shared" si="0"/>
        <v>3256.3742626590033</v>
      </c>
      <c r="P28" s="30">
        <f t="shared" si="1"/>
        <v>0.48647401638124932</v>
      </c>
      <c r="Q28" s="30">
        <f t="shared" si="1"/>
        <v>0.51352598361875068</v>
      </c>
      <c r="R28" s="4">
        <f t="shared" si="2"/>
        <v>6202.5437088609287</v>
      </c>
      <c r="S28" s="4">
        <f t="shared" si="2"/>
        <v>6547.4562911390713</v>
      </c>
    </row>
    <row r="29" spans="9:19" x14ac:dyDescent="0.3">
      <c r="I29">
        <v>13</v>
      </c>
      <c r="J29" s="14">
        <f>'Performance evolution'!L29</f>
        <v>1.5</v>
      </c>
      <c r="K29" s="25">
        <f>'Performance evolution'!K29</f>
        <v>1.8039309103440118</v>
      </c>
      <c r="L29" s="15">
        <f t="shared" si="4"/>
        <v>55052.467408353885</v>
      </c>
      <c r="M29" s="15">
        <f t="shared" si="4"/>
        <v>29947.53259164609</v>
      </c>
      <c r="N29" s="31">
        <f t="shared" si="0"/>
        <v>3030.7557139508926</v>
      </c>
      <c r="O29" s="31">
        <f t="shared" si="0"/>
        <v>3712.8955826874922</v>
      </c>
      <c r="P29" s="30">
        <f t="shared" si="1"/>
        <v>0.44942355122390171</v>
      </c>
      <c r="Q29" s="30">
        <f t="shared" si="1"/>
        <v>0.55057644877609824</v>
      </c>
      <c r="R29" s="4">
        <f t="shared" si="2"/>
        <v>5730.1502781047466</v>
      </c>
      <c r="S29" s="4">
        <f t="shared" si="2"/>
        <v>7019.8497218952525</v>
      </c>
    </row>
    <row r="30" spans="9:19" x14ac:dyDescent="0.3">
      <c r="I30">
        <v>13.5</v>
      </c>
      <c r="J30" s="14">
        <f>'Performance evolution'!L30</f>
        <v>1.5</v>
      </c>
      <c r="K30" s="25">
        <f>'Performance evolution'!K30</f>
        <v>1.8635859948025992</v>
      </c>
      <c r="L30" s="15">
        <f t="shared" si="4"/>
        <v>52524.747575205547</v>
      </c>
      <c r="M30" s="15">
        <f t="shared" si="4"/>
        <v>32475.252424794424</v>
      </c>
      <c r="N30" s="31">
        <f t="shared" si="0"/>
        <v>2972.4724616022258</v>
      </c>
      <c r="O30" s="31">
        <f t="shared" si="0"/>
        <v>4171.9652292657156</v>
      </c>
      <c r="P30" s="30">
        <f t="shared" si="1"/>
        <v>0.41605408154117657</v>
      </c>
      <c r="Q30" s="30">
        <f t="shared" si="1"/>
        <v>0.58394591845882338</v>
      </c>
      <c r="R30" s="4">
        <f t="shared" si="2"/>
        <v>5304.6895396500013</v>
      </c>
      <c r="S30" s="4">
        <f t="shared" si="2"/>
        <v>7445.3104603499978</v>
      </c>
    </row>
    <row r="31" spans="9:19" x14ac:dyDescent="0.3">
      <c r="I31">
        <v>14</v>
      </c>
      <c r="J31" s="14">
        <f>'Performance evolution'!L31</f>
        <v>1.5</v>
      </c>
      <c r="K31" s="25">
        <f>'Performance evolution'!K31</f>
        <v>1.9129787890501895</v>
      </c>
      <c r="L31" s="15">
        <f>L30-($F$2*$F$3*$F$4*($F$5/2))*L30/SUM($L30:$M30)+R30</f>
        <v>49950.724978574712</v>
      </c>
      <c r="M31" s="15">
        <f>M30-($F$2*$F$3*$F$4*($F$5/2))*M30/SUM($L30:$M30)+S30</f>
        <v>35049.275021425259</v>
      </c>
      <c r="N31" s="31">
        <f t="shared" si="0"/>
        <v>2911.1331704123145</v>
      </c>
      <c r="O31" s="31">
        <f t="shared" si="0"/>
        <v>4602.9882294026656</v>
      </c>
      <c r="P31" s="30">
        <f t="shared" si="1"/>
        <v>0.38742163128799001</v>
      </c>
      <c r="Q31" s="30">
        <f t="shared" si="1"/>
        <v>0.61257836871200999</v>
      </c>
      <c r="R31" s="4">
        <f t="shared" si="2"/>
        <v>4939.625798921873</v>
      </c>
      <c r="S31" s="4">
        <f t="shared" si="2"/>
        <v>7810.374201078127</v>
      </c>
    </row>
    <row r="32" spans="9:19" x14ac:dyDescent="0.3">
      <c r="I32">
        <v>14.5</v>
      </c>
      <c r="J32" s="14">
        <f>'Performance evolution'!L32</f>
        <v>1.5</v>
      </c>
      <c r="K32" s="25">
        <f>'Performance evolution'!K32</f>
        <v>1.9502434322093714</v>
      </c>
      <c r="L32" s="15">
        <f t="shared" ref="L32:M42" si="5">L31-($F$2*$F$3*$F$4*($F$5/2))*L31/SUM($L31:$M31)+R31</f>
        <v>47397.742030710375</v>
      </c>
      <c r="M32" s="15">
        <f t="shared" si="5"/>
        <v>37602.257969289596</v>
      </c>
      <c r="N32" s="31">
        <f t="shared" si="0"/>
        <v>2848.1451450750851</v>
      </c>
      <c r="O32" s="31">
        <f t="shared" si="0"/>
        <v>4978.2119605984872</v>
      </c>
      <c r="P32" s="30">
        <f t="shared" si="1"/>
        <v>0.36391709535083377</v>
      </c>
      <c r="Q32" s="30">
        <f t="shared" si="1"/>
        <v>0.63608290464916617</v>
      </c>
      <c r="R32" s="4">
        <f t="shared" si="2"/>
        <v>4639.9429657231303</v>
      </c>
      <c r="S32" s="4">
        <f t="shared" si="2"/>
        <v>8110.0570342768688</v>
      </c>
    </row>
    <row r="33" spans="9:19" x14ac:dyDescent="0.3">
      <c r="I33">
        <v>15</v>
      </c>
      <c r="J33" s="14">
        <f>'Performance evolution'!L33</f>
        <v>1.5</v>
      </c>
      <c r="K33" s="25">
        <f>'Performance evolution'!K33</f>
        <v>1.9752913394242029</v>
      </c>
      <c r="L33" s="15">
        <f t="shared" si="5"/>
        <v>44928.023691826944</v>
      </c>
      <c r="M33" s="15">
        <f t="shared" si="5"/>
        <v>40071.97630817302</v>
      </c>
      <c r="N33" s="31">
        <f t="shared" si="0"/>
        <v>2784.9932000270842</v>
      </c>
      <c r="O33" s="31">
        <f t="shared" si="0"/>
        <v>5280.7386722837</v>
      </c>
      <c r="P33" s="30">
        <f t="shared" si="1"/>
        <v>0.34528710402434942</v>
      </c>
      <c r="Q33" s="30">
        <f t="shared" si="1"/>
        <v>0.65471289597565063</v>
      </c>
      <c r="R33" s="4">
        <f t="shared" si="2"/>
        <v>4402.4105763104553</v>
      </c>
      <c r="S33" s="4">
        <f t="shared" si="2"/>
        <v>8347.5894236895456</v>
      </c>
    </row>
    <row r="34" spans="9:19" x14ac:dyDescent="0.3">
      <c r="I34">
        <v>15.5</v>
      </c>
      <c r="J34" s="14">
        <f>'Performance evolution'!L34</f>
        <v>1.5</v>
      </c>
      <c r="K34" s="25">
        <f>'Performance evolution'!K34</f>
        <v>1.9898202601995665</v>
      </c>
      <c r="L34" s="15">
        <f t="shared" si="5"/>
        <v>42591.230714363352</v>
      </c>
      <c r="M34" s="15">
        <f t="shared" si="5"/>
        <v>42408.769285636612</v>
      </c>
      <c r="N34" s="31">
        <f t="shared" si="0"/>
        <v>2723.050138205253</v>
      </c>
      <c r="O34" s="31">
        <f t="shared" si="0"/>
        <v>5509.0260053712791</v>
      </c>
      <c r="P34" s="30">
        <f t="shared" si="1"/>
        <v>0.33078534390501746</v>
      </c>
      <c r="Q34" s="30">
        <f t="shared" si="1"/>
        <v>0.66921465609498254</v>
      </c>
      <c r="R34" s="4">
        <f t="shared" si="2"/>
        <v>4217.5131347889728</v>
      </c>
      <c r="S34" s="4">
        <f t="shared" si="2"/>
        <v>8532.4868652110272</v>
      </c>
    </row>
    <row r="35" spans="9:19" x14ac:dyDescent="0.3">
      <c r="I35">
        <v>16</v>
      </c>
      <c r="J35" s="14">
        <f>'Performance evolution'!L35</f>
        <v>1.5</v>
      </c>
      <c r="K35" s="25">
        <f>'Performance evolution'!K35</f>
        <v>1.9967529708506588</v>
      </c>
      <c r="L35" s="15">
        <f t="shared" si="5"/>
        <v>40420.05924199782</v>
      </c>
      <c r="M35" s="15">
        <f t="shared" si="5"/>
        <v>44579.940758002151</v>
      </c>
      <c r="N35" s="31">
        <f t="shared" si="0"/>
        <v>2663.4166879231907</v>
      </c>
      <c r="O35" s="31">
        <f t="shared" si="0"/>
        <v>5675.2819462498537</v>
      </c>
      <c r="P35" s="30">
        <f t="shared" si="1"/>
        <v>0.31940435849404264</v>
      </c>
      <c r="Q35" s="30">
        <f t="shared" si="1"/>
        <v>0.68059564150595742</v>
      </c>
      <c r="R35" s="4">
        <f t="shared" si="2"/>
        <v>4072.4055707990437</v>
      </c>
      <c r="S35" s="4">
        <f t="shared" si="2"/>
        <v>8677.5944292009572</v>
      </c>
    </row>
    <row r="36" spans="9:19" x14ac:dyDescent="0.3">
      <c r="I36">
        <v>16.5</v>
      </c>
      <c r="J36" s="14">
        <f>'Performance evolution'!L36</f>
        <v>1.5</v>
      </c>
      <c r="K36" s="25">
        <f>'Performance evolution'!K36</f>
        <v>1.9992793651017049</v>
      </c>
      <c r="L36" s="15">
        <f t="shared" si="5"/>
        <v>38429.455926497183</v>
      </c>
      <c r="M36" s="15">
        <f t="shared" si="5"/>
        <v>46570.544073502788</v>
      </c>
      <c r="N36" s="31">
        <f t="shared" si="0"/>
        <v>2606.8260680149974</v>
      </c>
      <c r="O36" s="31">
        <f t="shared" si="0"/>
        <v>5798.5462277848337</v>
      </c>
      <c r="P36" s="30">
        <f t="shared" si="1"/>
        <v>0.31013808505753276</v>
      </c>
      <c r="Q36" s="30">
        <f t="shared" si="1"/>
        <v>0.68986191494246729</v>
      </c>
      <c r="R36" s="4">
        <f t="shared" si="2"/>
        <v>3954.2605844835425</v>
      </c>
      <c r="S36" s="4">
        <f t="shared" si="2"/>
        <v>8795.7394155164584</v>
      </c>
    </row>
    <row r="37" spans="9:19" x14ac:dyDescent="0.3">
      <c r="I37">
        <v>17</v>
      </c>
      <c r="J37" s="14">
        <f>'Performance evolution'!L37</f>
        <v>1.5</v>
      </c>
      <c r="K37" s="25">
        <f>'Performance evolution'!K37</f>
        <v>1.9999055450835357</v>
      </c>
      <c r="L37" s="15">
        <f t="shared" si="5"/>
        <v>36619.298122006148</v>
      </c>
      <c r="M37" s="15">
        <f t="shared" si="5"/>
        <v>48380.70187799383</v>
      </c>
      <c r="N37" s="31">
        <f t="shared" si="0"/>
        <v>2553.63799858229</v>
      </c>
      <c r="O37" s="31">
        <f t="shared" si="0"/>
        <v>5896.3075770837995</v>
      </c>
      <c r="P37" s="30">
        <f t="shared" si="1"/>
        <v>0.30220762674924007</v>
      </c>
      <c r="Q37" s="30">
        <f t="shared" si="1"/>
        <v>0.69779237325075993</v>
      </c>
      <c r="R37" s="4">
        <f t="shared" si="2"/>
        <v>3853.1472410528108</v>
      </c>
      <c r="S37" s="4">
        <f t="shared" si="2"/>
        <v>8896.8527589471887</v>
      </c>
    </row>
    <row r="38" spans="9:19" x14ac:dyDescent="0.3">
      <c r="I38">
        <v>17.5</v>
      </c>
      <c r="J38" s="14">
        <f>'Performance evolution'!L38</f>
        <v>1.5</v>
      </c>
      <c r="K38" s="25">
        <f>'Performance evolution'!K38</f>
        <v>1.9999942240307429</v>
      </c>
      <c r="L38" s="15">
        <f t="shared" si="5"/>
        <v>34979.550644758034</v>
      </c>
      <c r="M38" s="15">
        <f t="shared" si="5"/>
        <v>50020.449355241944</v>
      </c>
      <c r="N38" s="31">
        <f t="shared" si="0"/>
        <v>2503.921439920402</v>
      </c>
      <c r="O38" s="31">
        <f t="shared" si="0"/>
        <v>5979.4017989016293</v>
      </c>
      <c r="P38" s="30">
        <f t="shared" si="1"/>
        <v>0.29515808480122102</v>
      </c>
      <c r="Q38" s="30">
        <f t="shared" si="1"/>
        <v>0.70484191519877903</v>
      </c>
      <c r="R38" s="4">
        <f t="shared" si="2"/>
        <v>3763.2655812155681</v>
      </c>
      <c r="S38" s="4">
        <f t="shared" si="2"/>
        <v>8986.7344187844319</v>
      </c>
    </row>
    <row r="39" spans="9:19" x14ac:dyDescent="0.3">
      <c r="I39">
        <v>18</v>
      </c>
      <c r="J39" s="14">
        <f>'Performance evolution'!L39</f>
        <v>1.5</v>
      </c>
      <c r="K39" s="25">
        <f>'Performance evolution'!K39</f>
        <v>1.9999998751796342</v>
      </c>
      <c r="L39" s="15">
        <f t="shared" si="5"/>
        <v>33495.883629259901</v>
      </c>
      <c r="M39" s="15">
        <f t="shared" si="5"/>
        <v>51504.116370740085</v>
      </c>
      <c r="N39" s="31">
        <f t="shared" si="0"/>
        <v>2457.5823320303875</v>
      </c>
      <c r="O39" s="31">
        <f t="shared" si="0"/>
        <v>6052.4767859255944</v>
      </c>
      <c r="P39" s="30">
        <f t="shared" si="1"/>
        <v>0.28878557692330936</v>
      </c>
      <c r="Q39" s="30">
        <f t="shared" si="1"/>
        <v>0.71121442307669069</v>
      </c>
      <c r="R39" s="4">
        <f t="shared" si="2"/>
        <v>3682.0161057721944</v>
      </c>
      <c r="S39" s="4">
        <f t="shared" si="2"/>
        <v>9067.9838942278056</v>
      </c>
    </row>
    <row r="40" spans="9:19" x14ac:dyDescent="0.3">
      <c r="I40">
        <v>18.5</v>
      </c>
      <c r="J40" s="14">
        <f>'Performance evolution'!L40</f>
        <v>1.5</v>
      </c>
      <c r="K40" s="25">
        <f>'Performance evolution'!K40</f>
        <v>1.9999999992055582</v>
      </c>
      <c r="L40" s="15">
        <f t="shared" si="5"/>
        <v>32153.517190643106</v>
      </c>
      <c r="M40" s="15">
        <f t="shared" si="5"/>
        <v>52846.482809356879</v>
      </c>
      <c r="N40" s="31">
        <f t="shared" si="0"/>
        <v>2414.4667699675656</v>
      </c>
      <c r="O40" s="31">
        <f t="shared" si="0"/>
        <v>6117.3369264731555</v>
      </c>
      <c r="P40" s="30">
        <f t="shared" si="1"/>
        <v>0.28299605287154311</v>
      </c>
      <c r="Q40" s="30">
        <f t="shared" si="1"/>
        <v>0.71700394712845672</v>
      </c>
      <c r="R40" s="4">
        <f t="shared" si="2"/>
        <v>3608.1996741121748</v>
      </c>
      <c r="S40" s="4">
        <f t="shared" si="2"/>
        <v>9141.8003258878234</v>
      </c>
    </row>
    <row r="41" spans="9:19" x14ac:dyDescent="0.3">
      <c r="I41">
        <v>19</v>
      </c>
      <c r="J41" s="14">
        <f>'Performance evolution'!L41</f>
        <v>1.5</v>
      </c>
      <c r="K41" s="25">
        <f>'Performance evolution'!K41</f>
        <v>1.9999999999983689</v>
      </c>
      <c r="L41" s="15">
        <f t="shared" si="5"/>
        <v>30938.689286158813</v>
      </c>
      <c r="M41" s="15">
        <f t="shared" si="5"/>
        <v>54061.310713841172</v>
      </c>
      <c r="N41" s="31">
        <f t="shared" si="0"/>
        <v>2374.4068284025393</v>
      </c>
      <c r="O41" s="31">
        <f t="shared" si="0"/>
        <v>6175.0776368205989</v>
      </c>
      <c r="P41" s="30">
        <f t="shared" si="1"/>
        <v>0.27772514682738453</v>
      </c>
      <c r="Q41" s="30">
        <f t="shared" si="1"/>
        <v>0.72227485317261542</v>
      </c>
      <c r="R41" s="4">
        <f t="shared" si="2"/>
        <v>3540.9956220491526</v>
      </c>
      <c r="S41" s="4">
        <f t="shared" si="2"/>
        <v>9209.0043779508469</v>
      </c>
    </row>
    <row r="42" spans="9:19" x14ac:dyDescent="0.3">
      <c r="I42">
        <v>19.5</v>
      </c>
      <c r="J42" s="14">
        <f>'Performance evolution'!L42</f>
        <v>1.5</v>
      </c>
      <c r="K42" s="25">
        <f>'Performance evolution'!K42</f>
        <v>1.9999999999999987</v>
      </c>
      <c r="L42" s="15">
        <f t="shared" si="5"/>
        <v>29838.881515284142</v>
      </c>
      <c r="M42" s="15">
        <f t="shared" si="5"/>
        <v>55161.118484715844</v>
      </c>
      <c r="N42" s="31">
        <f t="shared" si="0"/>
        <v>2337.2321650921708</v>
      </c>
      <c r="O42" s="31">
        <f t="shared" si="0"/>
        <v>6226.5966097939436</v>
      </c>
      <c r="P42" s="30">
        <f t="shared" si="1"/>
        <v>0.27291906768923602</v>
      </c>
      <c r="Q42" s="30">
        <f t="shared" si="1"/>
        <v>0.72708093231076387</v>
      </c>
      <c r="R42" s="4">
        <f t="shared" si="2"/>
        <v>3479.7181130377594</v>
      </c>
      <c r="S42" s="4">
        <f t="shared" si="2"/>
        <v>9270.2818869622388</v>
      </c>
    </row>
    <row r="43" spans="9:19" x14ac:dyDescent="0.3">
      <c r="I43" s="8">
        <v>20</v>
      </c>
      <c r="J43" s="22">
        <f>'Performance evolution'!L43</f>
        <v>1.5</v>
      </c>
      <c r="K43" s="26">
        <f>'Performance evolution'!K43</f>
        <v>2</v>
      </c>
      <c r="L43" s="23">
        <f>L42-($F$2*$F$3*$F$4*($F$5/2))*L42/SUM($L42:$M42)+R42</f>
        <v>28842.767401029276</v>
      </c>
      <c r="M43" s="23">
        <f>M42-($F$2*$F$3*$F$4*($F$5/2))*M42/SUM($L42:$M42)+S42</f>
        <v>56157.232598970702</v>
      </c>
      <c r="N43" s="32">
        <f t="shared" si="0"/>
        <v>2302.7733413506426</v>
      </c>
      <c r="O43" s="32">
        <f t="shared" si="0"/>
        <v>6272.6592986500373</v>
      </c>
      <c r="P43" s="33">
        <f t="shared" si="1"/>
        <v>0.26853144768570653</v>
      </c>
      <c r="Q43" s="33">
        <f t="shared" si="1"/>
        <v>0.73146855231429353</v>
      </c>
      <c r="R43" s="24">
        <f t="shared" si="2"/>
        <v>3423.7759579927583</v>
      </c>
      <c r="S43" s="24">
        <f t="shared" si="2"/>
        <v>9326.224042007243</v>
      </c>
    </row>
    <row r="44" spans="9:19" x14ac:dyDescent="0.3">
      <c r="J44" s="14"/>
      <c r="K44" s="25"/>
      <c r="L44" s="15"/>
      <c r="M44" s="15"/>
      <c r="N44" s="31"/>
      <c r="O44" s="31"/>
      <c r="P44" s="30"/>
      <c r="Q44" s="30"/>
    </row>
  </sheetData>
  <pageMargins left="0.7" right="0.7" top="0.75" bottom="0.75" header="0.3" footer="0.3"/>
  <pageSetup paperSize="9" orientation="portrait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9559A8-13A7-4DC9-A1A2-098F16EE399F}">
  <dimension ref="B2:S44"/>
  <sheetViews>
    <sheetView zoomScale="72" zoomScaleNormal="80" workbookViewId="0">
      <selection activeCell="F6" sqref="F6"/>
    </sheetView>
  </sheetViews>
  <sheetFormatPr defaultRowHeight="14.4" x14ac:dyDescent="0.3"/>
  <cols>
    <col min="3" max="3" width="11" customWidth="1"/>
    <col min="11" max="13" width="8.88671875" style="14"/>
  </cols>
  <sheetData>
    <row r="2" spans="2:19" ht="14.4" customHeight="1" x14ac:dyDescent="0.3">
      <c r="B2" t="s">
        <v>27</v>
      </c>
      <c r="F2" s="1">
        <v>1000000</v>
      </c>
      <c r="I2" t="s">
        <v>1</v>
      </c>
      <c r="J2" t="s">
        <v>46</v>
      </c>
      <c r="K2" t="s">
        <v>47</v>
      </c>
      <c r="L2" t="s">
        <v>38</v>
      </c>
      <c r="M2" t="s">
        <v>39</v>
      </c>
      <c r="N2" s="28" t="s">
        <v>44</v>
      </c>
      <c r="O2" t="s">
        <v>45</v>
      </c>
      <c r="P2" t="s">
        <v>48</v>
      </c>
      <c r="Q2" t="s">
        <v>49</v>
      </c>
      <c r="R2" t="s">
        <v>50</v>
      </c>
      <c r="S2" t="s">
        <v>51</v>
      </c>
    </row>
    <row r="3" spans="2:19" x14ac:dyDescent="0.3">
      <c r="B3" t="s">
        <v>28</v>
      </c>
      <c r="F3" s="16">
        <v>0.34</v>
      </c>
      <c r="I3">
        <v>0</v>
      </c>
      <c r="J3" s="14">
        <f>'Performance evolution'!N3</f>
        <v>0.9</v>
      </c>
      <c r="K3" s="25">
        <f>'Performance evolution'!M3</f>
        <v>0.7</v>
      </c>
      <c r="L3" s="15">
        <f>F2*F3*F4-M3</f>
        <v>169660</v>
      </c>
      <c r="M3" s="29">
        <f>F2*F3*F4*0.002</f>
        <v>340</v>
      </c>
      <c r="N3" s="31">
        <f>IF($F$6=1,J3^$F$7*LOG(L3)^$F$8,EXP(J3*$F$7+LOG(L3)*$F$8))</f>
        <v>3102.1825664321641</v>
      </c>
      <c r="O3" s="31">
        <f>IF($F$6=1,K3^$F$7*LOG(M3)^$F$8,EXP(K3*$F$7+LOG(M3)*$F$8))</f>
        <v>47.433728342555405</v>
      </c>
      <c r="P3" s="30">
        <f>N3/SUM($N3:$O3)</f>
        <v>0.98493983904602955</v>
      </c>
      <c r="Q3" s="30">
        <f>O3/SUM($N3:$O3)</f>
        <v>1.506016095397048E-2</v>
      </c>
      <c r="R3" s="4">
        <f>$F$2*$F$3*$F$4*($F$5/2)*P3</f>
        <v>22604.369306106379</v>
      </c>
      <c r="S3" s="4">
        <f>$F$2*$F$3*$F$4*($F$5/2)*Q3</f>
        <v>345.63069389362255</v>
      </c>
    </row>
    <row r="4" spans="2:19" x14ac:dyDescent="0.3">
      <c r="B4" t="s">
        <v>29</v>
      </c>
      <c r="F4" s="17">
        <f>'Total market'!F6</f>
        <v>0.5</v>
      </c>
      <c r="I4">
        <v>0.5</v>
      </c>
      <c r="J4" s="14">
        <f>'Performance evolution'!N4</f>
        <v>0.9</v>
      </c>
      <c r="K4" s="25">
        <f>'Performance evolution'!M4</f>
        <v>0.70073936043929963</v>
      </c>
      <c r="L4" s="15">
        <f>L3-($F$2*$F$3*$F$4*($F$5/2))*L3/SUM($L3:$M3)+R3</f>
        <v>169360.26930610638</v>
      </c>
      <c r="M4" s="15">
        <f>M3-($F$2*$F$3*$F$4*($F$5/2))*M3/SUM($L3:$M3)+S3</f>
        <v>639.73069389362263</v>
      </c>
      <c r="N4" s="31">
        <f t="shared" ref="N4:O43" si="0">IF($F$6=1,J4^$F$7*LOG(L4)^$F$8,EXP(J4*$F$7+LOG(L4)*$F$8))</f>
        <v>3099.9055664915218</v>
      </c>
      <c r="O4" s="31">
        <f t="shared" si="0"/>
        <v>79.553718643687063</v>
      </c>
      <c r="P4" s="30">
        <f t="shared" ref="P4:Q43" si="1">N4/SUM($N4:$O4)</f>
        <v>0.97497885284594732</v>
      </c>
      <c r="Q4" s="30">
        <f t="shared" si="1"/>
        <v>2.5021147154052636E-2</v>
      </c>
      <c r="R4" s="4">
        <f t="shared" ref="R4:S43" si="2">$F$2*$F$3*$F$4*($F$5/2)*P4</f>
        <v>22375.76467281449</v>
      </c>
      <c r="S4" s="4">
        <f t="shared" si="2"/>
        <v>574.23532718550803</v>
      </c>
    </row>
    <row r="5" spans="2:19" x14ac:dyDescent="0.3">
      <c r="B5" t="s">
        <v>40</v>
      </c>
      <c r="F5" s="16">
        <v>0.27</v>
      </c>
      <c r="I5">
        <v>1</v>
      </c>
      <c r="J5" s="14">
        <f>'Performance evolution'!N5</f>
        <v>0.9</v>
      </c>
      <c r="K5" s="25">
        <f>'Performance evolution'!M5</f>
        <v>0.70164925751904428</v>
      </c>
      <c r="L5" s="15">
        <f t="shared" ref="L5:M20" si="3">L4-($F$2*$F$3*$F$4*($F$5/2))*L4/SUM($L4:$M4)+R4</f>
        <v>168872.3976225965</v>
      </c>
      <c r="M5" s="15">
        <f t="shared" si="3"/>
        <v>1127.6023774034916</v>
      </c>
      <c r="N5" s="31">
        <f t="shared" si="0"/>
        <v>3096.1935317788652</v>
      </c>
      <c r="O5" s="31">
        <f t="shared" si="0"/>
        <v>121.47804052878942</v>
      </c>
      <c r="P5" s="30">
        <f t="shared" si="1"/>
        <v>0.9622466004379473</v>
      </c>
      <c r="Q5" s="30">
        <f t="shared" si="1"/>
        <v>3.7753399562052758E-2</v>
      </c>
      <c r="R5" s="4">
        <f t="shared" si="2"/>
        <v>22083.559480050892</v>
      </c>
      <c r="S5" s="4">
        <f t="shared" si="2"/>
        <v>866.44051994911081</v>
      </c>
    </row>
    <row r="6" spans="2:19" x14ac:dyDescent="0.3">
      <c r="B6" t="s">
        <v>41</v>
      </c>
      <c r="F6" s="1">
        <v>1</v>
      </c>
      <c r="I6">
        <v>1.5</v>
      </c>
      <c r="J6" s="14">
        <f>'Performance evolution'!N6</f>
        <v>0.9</v>
      </c>
      <c r="K6" s="25">
        <f>'Performance evolution'!M6</f>
        <v>0.70279571674910446</v>
      </c>
      <c r="L6" s="15">
        <f t="shared" si="3"/>
        <v>168158.18342359687</v>
      </c>
      <c r="M6" s="15">
        <f t="shared" si="3"/>
        <v>1841.816576403131</v>
      </c>
      <c r="N6" s="31">
        <f t="shared" si="0"/>
        <v>3090.7464050546077</v>
      </c>
      <c r="O6" s="31">
        <f t="shared" si="0"/>
        <v>170.84560640165847</v>
      </c>
      <c r="P6" s="30">
        <f t="shared" si="1"/>
        <v>0.94761895240067817</v>
      </c>
      <c r="Q6" s="30">
        <f t="shared" si="1"/>
        <v>5.2381047599321814E-2</v>
      </c>
      <c r="R6" s="4">
        <f t="shared" si="2"/>
        <v>21747.854957595566</v>
      </c>
      <c r="S6" s="4">
        <f t="shared" si="2"/>
        <v>1202.1450424044356</v>
      </c>
    </row>
    <row r="7" spans="2:19" ht="14.4" customHeight="1" x14ac:dyDescent="0.3">
      <c r="B7" t="s">
        <v>42</v>
      </c>
      <c r="F7" s="1">
        <v>2.2000000000000002</v>
      </c>
      <c r="I7">
        <v>2</v>
      </c>
      <c r="J7" s="14">
        <f>'Performance evolution'!N7</f>
        <v>0.9</v>
      </c>
      <c r="K7" s="25">
        <f>'Performance evolution'!M7</f>
        <v>0.70427739545672952</v>
      </c>
      <c r="L7" s="15">
        <f t="shared" si="3"/>
        <v>167204.68361900686</v>
      </c>
      <c r="M7" s="15">
        <f t="shared" si="3"/>
        <v>2795.3163809931439</v>
      </c>
      <c r="N7" s="31">
        <f t="shared" si="0"/>
        <v>3083.4501830335971</v>
      </c>
      <c r="O7" s="31">
        <f t="shared" si="0"/>
        <v>224.84548429913119</v>
      </c>
      <c r="P7" s="30">
        <f t="shared" si="1"/>
        <v>0.9320358556463576</v>
      </c>
      <c r="Q7" s="30">
        <f t="shared" si="1"/>
        <v>6.796414435364237E-2</v>
      </c>
      <c r="R7" s="4">
        <f t="shared" si="2"/>
        <v>21390.222887083906</v>
      </c>
      <c r="S7" s="4">
        <f t="shared" si="2"/>
        <v>1559.7771129160924</v>
      </c>
    </row>
    <row r="8" spans="2:19" ht="14.4" customHeight="1" x14ac:dyDescent="0.3">
      <c r="B8" t="s">
        <v>43</v>
      </c>
      <c r="F8" s="1">
        <v>5</v>
      </c>
      <c r="I8">
        <v>2.5</v>
      </c>
      <c r="J8" s="14">
        <f>'Performance evolution'!N8</f>
        <v>0.9</v>
      </c>
      <c r="K8" s="25">
        <f>'Performance evolution'!M8</f>
        <v>0.70624428096202863</v>
      </c>
      <c r="L8" s="15">
        <f t="shared" si="3"/>
        <v>166022.27421752486</v>
      </c>
      <c r="M8" s="15">
        <f t="shared" si="3"/>
        <v>3977.7257824751619</v>
      </c>
      <c r="N8" s="31">
        <f t="shared" si="0"/>
        <v>3074.3636626486973</v>
      </c>
      <c r="O8" s="31">
        <f t="shared" si="0"/>
        <v>281.18562203231801</v>
      </c>
      <c r="P8" s="30">
        <f t="shared" si="1"/>
        <v>0.91620280372098661</v>
      </c>
      <c r="Q8" s="30">
        <f t="shared" si="1"/>
        <v>8.3797196279013386E-2</v>
      </c>
      <c r="R8" s="4">
        <f t="shared" si="2"/>
        <v>21026.854345396641</v>
      </c>
      <c r="S8" s="4">
        <f t="shared" si="2"/>
        <v>1923.1456546033571</v>
      </c>
    </row>
    <row r="9" spans="2:19" x14ac:dyDescent="0.3">
      <c r="B9" s="27"/>
      <c r="I9">
        <v>3</v>
      </c>
      <c r="J9" s="14">
        <f>'Performance evolution'!N9</f>
        <v>0.9</v>
      </c>
      <c r="K9" s="25">
        <f>'Performance evolution'!M9</f>
        <v>0.70892759434576902</v>
      </c>
      <c r="L9" s="15">
        <f t="shared" si="3"/>
        <v>164636.12154355564</v>
      </c>
      <c r="M9" s="15">
        <f t="shared" si="3"/>
        <v>5363.8784564443722</v>
      </c>
      <c r="N9" s="31">
        <f t="shared" si="0"/>
        <v>3063.6562782435449</v>
      </c>
      <c r="O9" s="31">
        <f t="shared" si="0"/>
        <v>338.50487470425378</v>
      </c>
      <c r="P9" s="30">
        <f t="shared" si="1"/>
        <v>0.9005029863412094</v>
      </c>
      <c r="Q9" s="30">
        <f t="shared" si="1"/>
        <v>9.9497013658790559E-2</v>
      </c>
      <c r="R9" s="4">
        <f t="shared" si="2"/>
        <v>20666.543536530757</v>
      </c>
      <c r="S9" s="4">
        <f t="shared" si="2"/>
        <v>2283.4564634692433</v>
      </c>
    </row>
    <row r="10" spans="2:19" x14ac:dyDescent="0.3">
      <c r="I10">
        <v>3.5</v>
      </c>
      <c r="J10" s="14">
        <f>'Performance evolution'!N10</f>
        <v>0.9</v>
      </c>
      <c r="K10" s="25">
        <f>'Performance evolution'!M10</f>
        <v>0.71268678079110181</v>
      </c>
      <c r="L10" s="15">
        <f t="shared" si="3"/>
        <v>163076.78867170637</v>
      </c>
      <c r="M10" s="15">
        <f t="shared" si="3"/>
        <v>6923.2113282936252</v>
      </c>
      <c r="N10" s="31">
        <f t="shared" si="0"/>
        <v>3051.5390458430434</v>
      </c>
      <c r="O10" s="31">
        <f t="shared" si="0"/>
        <v>396.4671417193623</v>
      </c>
      <c r="P10" s="30">
        <f t="shared" si="1"/>
        <v>0.88501553647163034</v>
      </c>
      <c r="Q10" s="30">
        <f t="shared" si="1"/>
        <v>0.11498446352836965</v>
      </c>
      <c r="R10" s="4">
        <f t="shared" si="2"/>
        <v>20311.106562023917</v>
      </c>
      <c r="S10" s="4">
        <f t="shared" si="2"/>
        <v>2638.8934379760835</v>
      </c>
    </row>
    <row r="11" spans="2:19" x14ac:dyDescent="0.3">
      <c r="I11">
        <v>4</v>
      </c>
      <c r="J11" s="14">
        <f>'Performance evolution'!N11</f>
        <v>0.9</v>
      </c>
      <c r="K11" s="25">
        <f>'Performance evolution'!M11</f>
        <v>0.71808062993162147</v>
      </c>
      <c r="L11" s="15">
        <f t="shared" si="3"/>
        <v>161372.52876304992</v>
      </c>
      <c r="M11" s="15">
        <f t="shared" si="3"/>
        <v>8627.4712369500685</v>
      </c>
      <c r="N11" s="31">
        <f t="shared" si="0"/>
        <v>3038.2069379788795</v>
      </c>
      <c r="O11" s="31">
        <f t="shared" si="0"/>
        <v>455.81882006988701</v>
      </c>
      <c r="P11" s="30">
        <f t="shared" si="1"/>
        <v>0.8695433715621953</v>
      </c>
      <c r="Q11" s="30">
        <f t="shared" si="1"/>
        <v>0.13045662843780476</v>
      </c>
      <c r="R11" s="4">
        <f t="shared" si="2"/>
        <v>19956.020377352383</v>
      </c>
      <c r="S11" s="4">
        <f t="shared" si="2"/>
        <v>2993.9796226476192</v>
      </c>
    </row>
    <row r="12" spans="2:19" x14ac:dyDescent="0.3">
      <c r="I12">
        <v>4.5</v>
      </c>
      <c r="J12" s="14">
        <f>'Performance evolution'!N12</f>
        <v>0.9</v>
      </c>
      <c r="K12" s="25">
        <f>'Performance evolution'!M12</f>
        <v>0.72596782174007313</v>
      </c>
      <c r="L12" s="15">
        <f t="shared" si="3"/>
        <v>159543.25775739056</v>
      </c>
      <c r="M12" s="15">
        <f t="shared" si="3"/>
        <v>10456.742242609429</v>
      </c>
      <c r="N12" s="31">
        <f t="shared" si="0"/>
        <v>3023.7920659525084</v>
      </c>
      <c r="O12" s="31">
        <f t="shared" si="0"/>
        <v>518.58794153292979</v>
      </c>
      <c r="P12" s="30">
        <f t="shared" si="1"/>
        <v>0.8536046555036173</v>
      </c>
      <c r="Q12" s="30">
        <f t="shared" si="1"/>
        <v>0.14639534449638281</v>
      </c>
      <c r="R12" s="4">
        <f t="shared" si="2"/>
        <v>19590.226843808017</v>
      </c>
      <c r="S12" s="4">
        <f t="shared" si="2"/>
        <v>3359.7731561919854</v>
      </c>
    </row>
    <row r="13" spans="2:19" x14ac:dyDescent="0.3">
      <c r="I13">
        <v>5</v>
      </c>
      <c r="J13" s="14">
        <f>'Performance evolution'!N13</f>
        <v>0.9</v>
      </c>
      <c r="K13" s="25">
        <f>'Performance evolution'!M13</f>
        <v>0.73763289084896821</v>
      </c>
      <c r="L13" s="15">
        <f t="shared" si="3"/>
        <v>157595.14480395085</v>
      </c>
      <c r="M13" s="15">
        <f t="shared" si="3"/>
        <v>12404.855196049142</v>
      </c>
      <c r="N13" s="31">
        <f t="shared" si="0"/>
        <v>3008.3191357375308</v>
      </c>
      <c r="O13" s="31">
        <f t="shared" si="0"/>
        <v>588.53354054160616</v>
      </c>
      <c r="P13" s="30">
        <f t="shared" si="1"/>
        <v>0.83637541108566316</v>
      </c>
      <c r="Q13" s="30">
        <f t="shared" si="1"/>
        <v>0.16362458891433687</v>
      </c>
      <c r="R13" s="4">
        <f t="shared" si="2"/>
        <v>19194.815684415971</v>
      </c>
      <c r="S13" s="4">
        <f t="shared" si="2"/>
        <v>3755.1843155840311</v>
      </c>
    </row>
    <row r="14" spans="2:19" x14ac:dyDescent="0.3">
      <c r="I14">
        <v>5.5</v>
      </c>
      <c r="J14" s="14">
        <f>'Performance evolution'!N14</f>
        <v>0.9</v>
      </c>
      <c r="K14" s="25">
        <f>'Performance evolution'!M14</f>
        <v>0.75491011595671531</v>
      </c>
      <c r="L14" s="15">
        <f t="shared" si="3"/>
        <v>155514.61593983346</v>
      </c>
      <c r="M14" s="15">
        <f t="shared" si="3"/>
        <v>14485.384060166538</v>
      </c>
      <c r="N14" s="31">
        <f t="shared" si="0"/>
        <v>2991.6532214013746</v>
      </c>
      <c r="O14" s="31">
        <f t="shared" si="0"/>
        <v>671.92622982575574</v>
      </c>
      <c r="P14" s="30">
        <f t="shared" si="1"/>
        <v>0.81659296904269629</v>
      </c>
      <c r="Q14" s="30">
        <f t="shared" si="1"/>
        <v>0.18340703095730362</v>
      </c>
      <c r="R14" s="4">
        <f t="shared" si="2"/>
        <v>18740.808639529881</v>
      </c>
      <c r="S14" s="4">
        <f t="shared" si="2"/>
        <v>4209.1913604701185</v>
      </c>
    </row>
    <row r="15" spans="2:19" x14ac:dyDescent="0.3">
      <c r="I15">
        <v>6</v>
      </c>
      <c r="J15" s="14">
        <f>'Performance evolution'!N15</f>
        <v>0.9</v>
      </c>
      <c r="K15" s="25">
        <f>'Performance evolution'!M15</f>
        <v>0.78023418652312582</v>
      </c>
      <c r="L15" s="15">
        <f t="shared" si="3"/>
        <v>153260.95142748582</v>
      </c>
      <c r="M15" s="15">
        <f t="shared" si="3"/>
        <v>16739.048572514173</v>
      </c>
      <c r="N15" s="31">
        <f t="shared" si="0"/>
        <v>2973.4321702171874</v>
      </c>
      <c r="O15" s="31">
        <f t="shared" si="0"/>
        <v>778.71059386881529</v>
      </c>
      <c r="P15" s="30">
        <f t="shared" si="1"/>
        <v>0.79246242938240008</v>
      </c>
      <c r="Q15" s="30">
        <f t="shared" si="1"/>
        <v>0.20753757061759989</v>
      </c>
      <c r="R15" s="4">
        <f t="shared" si="2"/>
        <v>18187.012754326082</v>
      </c>
      <c r="S15" s="4">
        <f t="shared" si="2"/>
        <v>4762.9872456739176</v>
      </c>
    </row>
    <row r="16" spans="2:19" x14ac:dyDescent="0.3">
      <c r="I16">
        <v>6.5</v>
      </c>
      <c r="J16" s="14">
        <f>'Performance evolution'!N16</f>
        <v>0.9</v>
      </c>
      <c r="K16" s="25">
        <f>'Performance evolution'!M16</f>
        <v>0.81648113976307224</v>
      </c>
      <c r="L16" s="15">
        <f t="shared" si="3"/>
        <v>150757.73573910131</v>
      </c>
      <c r="M16" s="15">
        <f t="shared" si="3"/>
        <v>19242.264260898679</v>
      </c>
      <c r="N16" s="31">
        <f t="shared" si="0"/>
        <v>2952.9833966269248</v>
      </c>
      <c r="O16" s="31">
        <f t="shared" si="0"/>
        <v>923.9717702095611</v>
      </c>
      <c r="P16" s="30">
        <f t="shared" si="1"/>
        <v>0.76167592080681645</v>
      </c>
      <c r="Q16" s="30">
        <f t="shared" si="1"/>
        <v>0.23832407919318363</v>
      </c>
      <c r="R16" s="4">
        <f t="shared" si="2"/>
        <v>17480.462382516438</v>
      </c>
      <c r="S16" s="4">
        <f t="shared" si="2"/>
        <v>5469.5376174835646</v>
      </c>
    </row>
    <row r="17" spans="9:19" x14ac:dyDescent="0.3">
      <c r="I17">
        <v>7</v>
      </c>
      <c r="J17" s="14">
        <f>'Performance evolution'!N17</f>
        <v>0.9</v>
      </c>
      <c r="K17" s="25">
        <f>'Performance evolution'!M17</f>
        <v>0.8663848384624977</v>
      </c>
      <c r="L17" s="15">
        <f t="shared" si="3"/>
        <v>147885.90379683906</v>
      </c>
      <c r="M17" s="15">
        <f t="shared" si="3"/>
        <v>22114.096203160923</v>
      </c>
      <c r="N17" s="31">
        <f t="shared" si="0"/>
        <v>2929.2435514862809</v>
      </c>
      <c r="O17" s="31">
        <f t="shared" si="0"/>
        <v>1129.1390549127932</v>
      </c>
      <c r="P17" s="30">
        <f t="shared" si="1"/>
        <v>0.72177609544935029</v>
      </c>
      <c r="Q17" s="30">
        <f t="shared" si="1"/>
        <v>0.27822390455064977</v>
      </c>
      <c r="R17" s="4">
        <f t="shared" si="2"/>
        <v>16564.761390562588</v>
      </c>
      <c r="S17" s="4">
        <f t="shared" si="2"/>
        <v>6385.2386094374124</v>
      </c>
    </row>
    <row r="18" spans="9:19" x14ac:dyDescent="0.3">
      <c r="I18">
        <v>7.5</v>
      </c>
      <c r="J18" s="14">
        <f>'Performance evolution'!N18</f>
        <v>0.9</v>
      </c>
      <c r="K18" s="25">
        <f>'Performance evolution'!M18</f>
        <v>0.9312779170527814</v>
      </c>
      <c r="L18" s="15">
        <f t="shared" si="3"/>
        <v>144486.06817482837</v>
      </c>
      <c r="M18" s="15">
        <f t="shared" si="3"/>
        <v>25513.93182517161</v>
      </c>
      <c r="N18" s="31">
        <f t="shared" si="0"/>
        <v>2900.7399232008793</v>
      </c>
      <c r="O18" s="31">
        <f t="shared" si="0"/>
        <v>1420.95404819127</v>
      </c>
      <c r="P18" s="30">
        <f t="shared" si="1"/>
        <v>0.6712043801348716</v>
      </c>
      <c r="Q18" s="30">
        <f t="shared" si="1"/>
        <v>0.32879561986512834</v>
      </c>
      <c r="R18" s="4">
        <f t="shared" si="2"/>
        <v>15404.140524095303</v>
      </c>
      <c r="S18" s="4">
        <f t="shared" si="2"/>
        <v>7545.8594759046955</v>
      </c>
    </row>
    <row r="19" spans="9:19" x14ac:dyDescent="0.3">
      <c r="I19">
        <v>8</v>
      </c>
      <c r="J19" s="14">
        <f>'Performance evolution'!N19</f>
        <v>0.9</v>
      </c>
      <c r="K19" s="25">
        <f>'Performance evolution'!M19</f>
        <v>1.0091281544662325</v>
      </c>
      <c r="L19" s="15">
        <f t="shared" si="3"/>
        <v>140384.58949532185</v>
      </c>
      <c r="M19" s="15">
        <f t="shared" si="3"/>
        <v>29615.410504678141</v>
      </c>
      <c r="N19" s="31">
        <f t="shared" si="0"/>
        <v>2865.7554376753565</v>
      </c>
      <c r="O19" s="31">
        <f t="shared" si="0"/>
        <v>1823.7139047138674</v>
      </c>
      <c r="P19" s="30">
        <f t="shared" si="1"/>
        <v>0.61110441895229262</v>
      </c>
      <c r="Q19" s="30">
        <f t="shared" si="1"/>
        <v>0.38889558104770733</v>
      </c>
      <c r="R19" s="4">
        <f t="shared" si="2"/>
        <v>14024.846414955116</v>
      </c>
      <c r="S19" s="4">
        <f t="shared" si="2"/>
        <v>8925.1535850448836</v>
      </c>
    </row>
    <row r="20" spans="9:19" x14ac:dyDescent="0.3">
      <c r="I20">
        <v>8.5</v>
      </c>
      <c r="J20" s="14">
        <f>'Performance evolution'!N20</f>
        <v>0.9</v>
      </c>
      <c r="K20" s="25">
        <f>'Performance evolution'!M20</f>
        <v>1.0927418442311179</v>
      </c>
      <c r="L20" s="15">
        <f t="shared" si="3"/>
        <v>135457.51632840853</v>
      </c>
      <c r="M20" s="15">
        <f t="shared" si="3"/>
        <v>34542.483671591472</v>
      </c>
      <c r="N20" s="31">
        <f t="shared" si="0"/>
        <v>2822.8217049433065</v>
      </c>
      <c r="O20" s="31">
        <f t="shared" si="0"/>
        <v>2340.0777942543718</v>
      </c>
      <c r="P20" s="30">
        <f t="shared" si="1"/>
        <v>0.54675124034120304</v>
      </c>
      <c r="Q20" s="30">
        <f t="shared" si="1"/>
        <v>0.45324875965879702</v>
      </c>
      <c r="R20" s="4">
        <f t="shared" si="2"/>
        <v>12547.94096583061</v>
      </c>
      <c r="S20" s="4">
        <f t="shared" si="2"/>
        <v>10402.059034169391</v>
      </c>
    </row>
    <row r="21" spans="9:19" x14ac:dyDescent="0.3">
      <c r="I21">
        <v>9</v>
      </c>
      <c r="J21" s="14">
        <f>'Performance evolution'!N21</f>
        <v>0.9</v>
      </c>
      <c r="K21" s="25">
        <f>'Performance evolution'!M21</f>
        <v>1.1704115563641841</v>
      </c>
      <c r="L21" s="15">
        <f t="shared" ref="L21:M30" si="4">L20-($F$2*$F$3*$F$4*($F$5/2))*L20/SUM($L20:$M20)+R20</f>
        <v>129718.69258990399</v>
      </c>
      <c r="M21" s="15">
        <f t="shared" si="4"/>
        <v>40281.307410096015</v>
      </c>
      <c r="N21" s="31">
        <f t="shared" si="0"/>
        <v>2771.4916394850102</v>
      </c>
      <c r="O21" s="31">
        <f t="shared" si="0"/>
        <v>2927.8035114223767</v>
      </c>
      <c r="P21" s="30">
        <f t="shared" si="1"/>
        <v>0.48628673653508891</v>
      </c>
      <c r="Q21" s="30">
        <f t="shared" si="1"/>
        <v>0.51371326346491109</v>
      </c>
      <c r="R21" s="4">
        <f t="shared" si="2"/>
        <v>11160.280603480291</v>
      </c>
      <c r="S21" s="4">
        <f t="shared" si="2"/>
        <v>11789.719396519709</v>
      </c>
    </row>
    <row r="22" spans="9:19" x14ac:dyDescent="0.3">
      <c r="I22">
        <v>9.5</v>
      </c>
      <c r="J22" s="14">
        <f>'Performance evolution'!N22</f>
        <v>0.9</v>
      </c>
      <c r="K22" s="25">
        <f>'Performance evolution'!M22</f>
        <v>1.2307889091354312</v>
      </c>
      <c r="L22" s="15">
        <f t="shared" si="4"/>
        <v>123366.94969374724</v>
      </c>
      <c r="M22" s="15">
        <f t="shared" si="4"/>
        <v>46633.050306252757</v>
      </c>
      <c r="N22" s="31">
        <f t="shared" si="0"/>
        <v>2712.9001537997297</v>
      </c>
      <c r="O22" s="31">
        <f t="shared" si="0"/>
        <v>3502.5216681377015</v>
      </c>
      <c r="P22" s="30">
        <f t="shared" si="1"/>
        <v>0.43647884753766913</v>
      </c>
      <c r="Q22" s="30">
        <f t="shared" si="1"/>
        <v>0.56352115246233092</v>
      </c>
      <c r="R22" s="4">
        <f t="shared" si="2"/>
        <v>10017.189550989506</v>
      </c>
      <c r="S22" s="4">
        <f t="shared" si="2"/>
        <v>12932.810449010494</v>
      </c>
    </row>
    <row r="23" spans="9:19" x14ac:dyDescent="0.3">
      <c r="I23">
        <v>10</v>
      </c>
      <c r="J23" s="14">
        <f>'Performance evolution'!N23</f>
        <v>0.9</v>
      </c>
      <c r="K23" s="25">
        <f>'Performance evolution'!M23</f>
        <v>1.2691154816061527</v>
      </c>
      <c r="L23" s="15">
        <f t="shared" si="4"/>
        <v>116729.60103608087</v>
      </c>
      <c r="M23" s="15">
        <f t="shared" si="4"/>
        <v>53270.398963919128</v>
      </c>
      <c r="N23" s="31">
        <f t="shared" si="0"/>
        <v>2649.5102820081561</v>
      </c>
      <c r="O23" s="31">
        <f t="shared" si="0"/>
        <v>3984.6884256544467</v>
      </c>
      <c r="P23" s="30">
        <f t="shared" si="1"/>
        <v>0.39937155921301098</v>
      </c>
      <c r="Q23" s="30">
        <f t="shared" si="1"/>
        <v>0.60062844078698907</v>
      </c>
      <c r="R23" s="4">
        <f t="shared" si="2"/>
        <v>9165.5772839386027</v>
      </c>
      <c r="S23" s="4">
        <f t="shared" si="2"/>
        <v>13784.422716061399</v>
      </c>
    </row>
    <row r="24" spans="9:19" x14ac:dyDescent="0.3">
      <c r="I24">
        <v>10.5</v>
      </c>
      <c r="J24" s="14">
        <f>'Performance evolution'!N24</f>
        <v>0.9</v>
      </c>
      <c r="K24" s="25">
        <f>'Performance evolution'!M24</f>
        <v>1.2886994883642375</v>
      </c>
      <c r="L24" s="15">
        <f t="shared" si="4"/>
        <v>110136.68218014856</v>
      </c>
      <c r="M24" s="15">
        <f t="shared" si="4"/>
        <v>59863.317819851451</v>
      </c>
      <c r="N24" s="31">
        <f t="shared" si="0"/>
        <v>2584.1542693100746</v>
      </c>
      <c r="O24" s="31">
        <f t="shared" si="0"/>
        <v>4346.9328912521914</v>
      </c>
      <c r="P24" s="30">
        <f t="shared" si="1"/>
        <v>0.37283534450610517</v>
      </c>
      <c r="Q24" s="30">
        <f t="shared" si="1"/>
        <v>0.62716465549389488</v>
      </c>
      <c r="R24" s="4">
        <f t="shared" si="2"/>
        <v>8556.5711564151134</v>
      </c>
      <c r="S24" s="4">
        <f t="shared" si="2"/>
        <v>14393.428843584888</v>
      </c>
    </row>
    <row r="25" spans="9:19" x14ac:dyDescent="0.3">
      <c r="I25">
        <v>11</v>
      </c>
      <c r="J25" s="14">
        <f>'Performance evolution'!N25</f>
        <v>0.9</v>
      </c>
      <c r="K25" s="25">
        <f>'Performance evolution'!M25</f>
        <v>1.2966780936833935</v>
      </c>
      <c r="L25" s="15">
        <f t="shared" si="4"/>
        <v>103824.80124224361</v>
      </c>
      <c r="M25" s="15">
        <f t="shared" si="4"/>
        <v>66175.1987577564</v>
      </c>
      <c r="N25" s="31">
        <f t="shared" si="0"/>
        <v>2519.1353866869758</v>
      </c>
      <c r="O25" s="31">
        <f t="shared" si="0"/>
        <v>4610.8306581692077</v>
      </c>
      <c r="P25" s="30">
        <f t="shared" si="1"/>
        <v>0.35331660359089251</v>
      </c>
      <c r="Q25" s="30">
        <f t="shared" si="1"/>
        <v>0.64668339640910755</v>
      </c>
      <c r="R25" s="4">
        <f t="shared" si="2"/>
        <v>8108.6160524109828</v>
      </c>
      <c r="S25" s="4">
        <f t="shared" si="2"/>
        <v>14841.383947589018</v>
      </c>
    </row>
    <row r="26" spans="9:19" x14ac:dyDescent="0.3">
      <c r="I26">
        <v>11.5</v>
      </c>
      <c r="J26" s="14">
        <f>'Performance evolution'!N26</f>
        <v>0.9</v>
      </c>
      <c r="K26" s="25">
        <f>'Performance evolution'!M26</f>
        <v>1.2992363112763423</v>
      </c>
      <c r="L26" s="15">
        <f t="shared" si="4"/>
        <v>97917.069126951712</v>
      </c>
      <c r="M26" s="15">
        <f t="shared" si="4"/>
        <v>72082.930873048303</v>
      </c>
      <c r="N26" s="31">
        <f t="shared" si="0"/>
        <v>2455.8948289375599</v>
      </c>
      <c r="O26" s="31">
        <f t="shared" si="0"/>
        <v>4812.010669792995</v>
      </c>
      <c r="P26" s="30">
        <f t="shared" si="1"/>
        <v>0.33790957097151542</v>
      </c>
      <c r="Q26" s="30">
        <f t="shared" si="1"/>
        <v>0.66209042902848447</v>
      </c>
      <c r="R26" s="4">
        <f t="shared" si="2"/>
        <v>7755.0246537962785</v>
      </c>
      <c r="S26" s="4">
        <f t="shared" si="2"/>
        <v>15194.975346203719</v>
      </c>
    </row>
    <row r="27" spans="9:19" x14ac:dyDescent="0.3">
      <c r="I27">
        <v>12</v>
      </c>
      <c r="J27" s="14">
        <f>'Performance evolution'!N27</f>
        <v>0.9</v>
      </c>
      <c r="K27" s="25">
        <f>'Performance evolution'!M27</f>
        <v>1.2998676439925723</v>
      </c>
      <c r="L27" s="15">
        <f t="shared" si="4"/>
        <v>92453.289448609517</v>
      </c>
      <c r="M27" s="15">
        <f t="shared" si="4"/>
        <v>77546.710551390497</v>
      </c>
      <c r="N27" s="31">
        <f t="shared" si="0"/>
        <v>2395.1523910240726</v>
      </c>
      <c r="O27" s="31">
        <f t="shared" si="0"/>
        <v>4976.5513959218806</v>
      </c>
      <c r="P27" s="30">
        <f t="shared" si="1"/>
        <v>0.32491164325749017</v>
      </c>
      <c r="Q27" s="30">
        <f t="shared" si="1"/>
        <v>0.67508835674250989</v>
      </c>
      <c r="R27" s="4">
        <f t="shared" si="2"/>
        <v>7456.7222127593996</v>
      </c>
      <c r="S27" s="4">
        <f t="shared" si="2"/>
        <v>15493.277787240602</v>
      </c>
    </row>
    <row r="28" spans="9:19" x14ac:dyDescent="0.3">
      <c r="I28">
        <v>12.5</v>
      </c>
      <c r="J28" s="14">
        <f>'Performance evolution'!N28</f>
        <v>0.9</v>
      </c>
      <c r="K28" s="25">
        <f>'Performance evolution'!M28</f>
        <v>1.2999835350969724</v>
      </c>
      <c r="L28" s="15">
        <f t="shared" si="4"/>
        <v>87428.817585806624</v>
      </c>
      <c r="M28" s="15">
        <f t="shared" si="4"/>
        <v>82571.182414193376</v>
      </c>
      <c r="N28" s="31">
        <f t="shared" si="0"/>
        <v>2337.1977370858413</v>
      </c>
      <c r="O28" s="31">
        <f t="shared" si="0"/>
        <v>5117.8620675348748</v>
      </c>
      <c r="P28" s="30">
        <f t="shared" si="1"/>
        <v>0.31350489443924034</v>
      </c>
      <c r="Q28" s="30">
        <f t="shared" si="1"/>
        <v>0.68649510556075966</v>
      </c>
      <c r="R28" s="4">
        <f t="shared" si="2"/>
        <v>7194.9373273805659</v>
      </c>
      <c r="S28" s="4">
        <f t="shared" si="2"/>
        <v>15755.062672619433</v>
      </c>
    </row>
    <row r="29" spans="9:19" x14ac:dyDescent="0.3">
      <c r="I29">
        <v>13</v>
      </c>
      <c r="J29" s="14">
        <f>'Performance evolution'!N29</f>
        <v>0.9</v>
      </c>
      <c r="K29" s="25">
        <f>'Performance evolution'!M29</f>
        <v>1.2999986224740572</v>
      </c>
      <c r="L29" s="15">
        <f t="shared" si="4"/>
        <v>82820.864539103306</v>
      </c>
      <c r="M29" s="15">
        <f t="shared" si="4"/>
        <v>87179.135460896694</v>
      </c>
      <c r="N29" s="31">
        <f t="shared" si="0"/>
        <v>2282.1167090290696</v>
      </c>
      <c r="O29" s="31">
        <f t="shared" si="0"/>
        <v>5241.9207102161499</v>
      </c>
      <c r="P29" s="30">
        <f t="shared" si="1"/>
        <v>0.30331012219474074</v>
      </c>
      <c r="Q29" s="30">
        <f t="shared" si="1"/>
        <v>0.69668987780525915</v>
      </c>
      <c r="R29" s="4">
        <f t="shared" si="2"/>
        <v>6960.9673043693001</v>
      </c>
      <c r="S29" s="4">
        <f t="shared" si="2"/>
        <v>15989.032695630698</v>
      </c>
    </row>
    <row r="30" spans="9:19" x14ac:dyDescent="0.3">
      <c r="I30">
        <v>13.5</v>
      </c>
      <c r="J30" s="14">
        <f>'Performance evolution'!N30</f>
        <v>0.9</v>
      </c>
      <c r="K30" s="25">
        <f>'Performance evolution'!M30</f>
        <v>1.2999999289600905</v>
      </c>
      <c r="L30" s="15">
        <f t="shared" si="4"/>
        <v>78601.01513069366</v>
      </c>
      <c r="M30" s="15">
        <f t="shared" si="4"/>
        <v>91398.98486930634</v>
      </c>
      <c r="N30" s="31">
        <f t="shared" si="0"/>
        <v>2229.9079051043682</v>
      </c>
      <c r="O30" s="31">
        <f t="shared" si="0"/>
        <v>5351.7497323332418</v>
      </c>
      <c r="P30" s="30">
        <f t="shared" si="1"/>
        <v>0.2941187813721981</v>
      </c>
      <c r="Q30" s="30">
        <f t="shared" si="1"/>
        <v>0.70588121862780195</v>
      </c>
      <c r="R30" s="4">
        <f t="shared" si="2"/>
        <v>6750.0260324919464</v>
      </c>
      <c r="S30" s="4">
        <f t="shared" si="2"/>
        <v>16199.973967508055</v>
      </c>
    </row>
    <row r="31" spans="9:19" x14ac:dyDescent="0.3">
      <c r="I31">
        <v>14</v>
      </c>
      <c r="J31" s="14">
        <f>'Performance evolution'!N31</f>
        <v>0.9</v>
      </c>
      <c r="K31" s="25">
        <f>'Performance evolution'!M31</f>
        <v>1.2999999979953283</v>
      </c>
      <c r="L31" s="15">
        <f>L30-($F$2*$F$3*$F$4*($F$5/2))*L30/SUM($L30:$M30)+R30</f>
        <v>74739.904120541963</v>
      </c>
      <c r="M31" s="15">
        <f>M30-($F$2*$F$3*$F$4*($F$5/2))*M30/SUM($L30:$M30)+S30</f>
        <v>95260.095879458037</v>
      </c>
      <c r="N31" s="31">
        <f t="shared" si="0"/>
        <v>2180.5285691186591</v>
      </c>
      <c r="O31" s="31">
        <f t="shared" si="0"/>
        <v>5449.3812816792934</v>
      </c>
      <c r="P31" s="30">
        <f t="shared" si="1"/>
        <v>0.28578693742896777</v>
      </c>
      <c r="Q31" s="30">
        <f t="shared" si="1"/>
        <v>0.71421306257103223</v>
      </c>
      <c r="R31" s="4">
        <f t="shared" si="2"/>
        <v>6558.8102139948105</v>
      </c>
      <c r="S31" s="4">
        <f t="shared" si="2"/>
        <v>16391.18978600519</v>
      </c>
    </row>
    <row r="32" spans="9:19" x14ac:dyDescent="0.3">
      <c r="I32">
        <v>14.5</v>
      </c>
      <c r="J32" s="14">
        <f>'Performance evolution'!N32</f>
        <v>0.9</v>
      </c>
      <c r="K32" s="25">
        <f>'Performance evolution'!M32</f>
        <v>1.2999999999737946</v>
      </c>
      <c r="L32" s="15">
        <f t="shared" ref="L32:M42" si="5">L31-($F$2*$F$3*$F$4*($F$5/2))*L31/SUM($L31:$M31)+R31</f>
        <v>71208.82727826362</v>
      </c>
      <c r="M32" s="15">
        <f t="shared" si="5"/>
        <v>98791.172721736395</v>
      </c>
      <c r="N32" s="31">
        <f t="shared" si="0"/>
        <v>2133.9113892730879</v>
      </c>
      <c r="O32" s="31">
        <f t="shared" si="0"/>
        <v>5536.4362303747957</v>
      </c>
      <c r="P32" s="30">
        <f t="shared" si="1"/>
        <v>0.27820269629071226</v>
      </c>
      <c r="Q32" s="30">
        <f t="shared" si="1"/>
        <v>0.72179730370928774</v>
      </c>
      <c r="R32" s="4">
        <f t="shared" si="2"/>
        <v>6384.7518798718465</v>
      </c>
      <c r="S32" s="4">
        <f t="shared" si="2"/>
        <v>16565.248120128155</v>
      </c>
    </row>
    <row r="33" spans="9:19" x14ac:dyDescent="0.3">
      <c r="I33">
        <v>15</v>
      </c>
      <c r="J33" s="14">
        <f>'Performance evolution'!N33</f>
        <v>0.9</v>
      </c>
      <c r="K33" s="25">
        <f>'Performance evolution'!M33</f>
        <v>1.299999999999875</v>
      </c>
      <c r="L33" s="15">
        <f t="shared" si="5"/>
        <v>67980.387475569878</v>
      </c>
      <c r="M33" s="15">
        <f t="shared" si="5"/>
        <v>102019.61252443012</v>
      </c>
      <c r="N33" s="31">
        <f t="shared" si="0"/>
        <v>2089.9723745124998</v>
      </c>
      <c r="O33" s="31">
        <f t="shared" si="0"/>
        <v>5614.2713026029005</v>
      </c>
      <c r="P33" s="30">
        <f t="shared" si="1"/>
        <v>0.27127547649103184</v>
      </c>
      <c r="Q33" s="30">
        <f t="shared" si="1"/>
        <v>0.7287245235089681</v>
      </c>
      <c r="R33" s="4">
        <f t="shared" si="2"/>
        <v>6225.7721854691808</v>
      </c>
      <c r="S33" s="4">
        <f t="shared" si="2"/>
        <v>16724.227814530819</v>
      </c>
    </row>
    <row r="34" spans="9:19" x14ac:dyDescent="0.3">
      <c r="I34">
        <v>15.5</v>
      </c>
      <c r="J34" s="14">
        <f>'Performance evolution'!N34</f>
        <v>0.9</v>
      </c>
      <c r="K34" s="25">
        <f>'Performance evolution'!M34</f>
        <v>1.2999999999999998</v>
      </c>
      <c r="L34" s="15">
        <f t="shared" si="5"/>
        <v>65028.807351837124</v>
      </c>
      <c r="M34" s="15">
        <f t="shared" si="5"/>
        <v>104971.19264816288</v>
      </c>
      <c r="N34" s="31">
        <f t="shared" si="0"/>
        <v>2048.6159856279878</v>
      </c>
      <c r="O34" s="31">
        <f t="shared" si="0"/>
        <v>5684.035898027646</v>
      </c>
      <c r="P34" s="30">
        <f t="shared" si="1"/>
        <v>0.26493058480469173</v>
      </c>
      <c r="Q34" s="30">
        <f t="shared" si="1"/>
        <v>0.73506941519530833</v>
      </c>
      <c r="R34" s="4">
        <f t="shared" si="2"/>
        <v>6080.156921267675</v>
      </c>
      <c r="S34" s="4">
        <f t="shared" si="2"/>
        <v>16869.843078732327</v>
      </c>
    </row>
    <row r="35" spans="9:19" x14ac:dyDescent="0.3">
      <c r="I35">
        <v>16</v>
      </c>
      <c r="J35" s="14">
        <f>'Performance evolution'!N35</f>
        <v>0.9</v>
      </c>
      <c r="K35" s="25">
        <f>'Performance evolution'!M35</f>
        <v>1.3</v>
      </c>
      <c r="L35" s="15">
        <f t="shared" si="5"/>
        <v>62330.07528060679</v>
      </c>
      <c r="M35" s="15">
        <f t="shared" si="5"/>
        <v>107669.92471939321</v>
      </c>
      <c r="N35" s="31">
        <f t="shared" si="0"/>
        <v>2009.7389609446243</v>
      </c>
      <c r="O35" s="31">
        <f t="shared" si="0"/>
        <v>5746.7099473613944</v>
      </c>
      <c r="P35" s="30">
        <f t="shared" si="1"/>
        <v>0.25910555006589275</v>
      </c>
      <c r="Q35" s="30">
        <f t="shared" si="1"/>
        <v>0.74089444993410725</v>
      </c>
      <c r="R35" s="4">
        <f t="shared" si="2"/>
        <v>5946.472374012239</v>
      </c>
      <c r="S35" s="4">
        <f t="shared" si="2"/>
        <v>17003.527625987761</v>
      </c>
    </row>
    <row r="36" spans="9:19" x14ac:dyDescent="0.3">
      <c r="I36">
        <v>16.5</v>
      </c>
      <c r="J36" s="14">
        <f>'Performance evolution'!N36</f>
        <v>0.9</v>
      </c>
      <c r="K36" s="25">
        <f>'Performance evolution'!M36</f>
        <v>1.3</v>
      </c>
      <c r="L36" s="15">
        <f t="shared" si="5"/>
        <v>59861.98749173712</v>
      </c>
      <c r="M36" s="15">
        <f t="shared" si="5"/>
        <v>110138.01250826288</v>
      </c>
      <c r="N36" s="31">
        <f t="shared" si="0"/>
        <v>1973.2332540781078</v>
      </c>
      <c r="O36" s="31">
        <f t="shared" si="0"/>
        <v>5803.1333491428632</v>
      </c>
      <c r="P36" s="30">
        <f t="shared" si="1"/>
        <v>0.25374745749008215</v>
      </c>
      <c r="Q36" s="30">
        <f t="shared" si="1"/>
        <v>0.74625254250991779</v>
      </c>
      <c r="R36" s="4">
        <f t="shared" si="2"/>
        <v>5823.5041493973849</v>
      </c>
      <c r="S36" s="4">
        <f t="shared" si="2"/>
        <v>17126.495850602612</v>
      </c>
    </row>
    <row r="37" spans="9:19" x14ac:dyDescent="0.3">
      <c r="I37">
        <v>17</v>
      </c>
      <c r="J37" s="14">
        <f>'Performance evolution'!N37</f>
        <v>0.9</v>
      </c>
      <c r="K37" s="25">
        <f>'Performance evolution'!M37</f>
        <v>1.3</v>
      </c>
      <c r="L37" s="15">
        <f t="shared" si="5"/>
        <v>57604.123329749993</v>
      </c>
      <c r="M37" s="15">
        <f t="shared" si="5"/>
        <v>112395.87667025001</v>
      </c>
      <c r="N37" s="31">
        <f t="shared" si="0"/>
        <v>1938.9883069289945</v>
      </c>
      <c r="O37" s="31">
        <f t="shared" si="0"/>
        <v>5854.0294188886919</v>
      </c>
      <c r="P37" s="30">
        <f t="shared" si="1"/>
        <v>0.24881097094201016</v>
      </c>
      <c r="Q37" s="30">
        <f t="shared" si="1"/>
        <v>0.75118902905798979</v>
      </c>
      <c r="R37" s="4">
        <f t="shared" si="2"/>
        <v>5710.2117831191335</v>
      </c>
      <c r="S37" s="4">
        <f t="shared" si="2"/>
        <v>17239.788216880865</v>
      </c>
    </row>
    <row r="38" spans="9:19" x14ac:dyDescent="0.3">
      <c r="I38">
        <v>17.5</v>
      </c>
      <c r="J38" s="14">
        <f>'Performance evolution'!N38</f>
        <v>0.9</v>
      </c>
      <c r="K38" s="25">
        <f>'Performance evolution'!M38</f>
        <v>1.3</v>
      </c>
      <c r="L38" s="15">
        <f t="shared" si="5"/>
        <v>55537.778463352879</v>
      </c>
      <c r="M38" s="15">
        <f t="shared" si="5"/>
        <v>114462.22153664712</v>
      </c>
      <c r="N38" s="31">
        <f t="shared" si="0"/>
        <v>1906.8928126674127</v>
      </c>
      <c r="O38" s="31">
        <f t="shared" si="0"/>
        <v>5900.0237645183834</v>
      </c>
      <c r="P38" s="30">
        <f t="shared" si="1"/>
        <v>0.24425684504429548</v>
      </c>
      <c r="Q38" s="30">
        <f t="shared" si="1"/>
        <v>0.75574315495570454</v>
      </c>
      <c r="R38" s="4">
        <f t="shared" si="2"/>
        <v>5605.6945937665814</v>
      </c>
      <c r="S38" s="4">
        <f t="shared" si="2"/>
        <v>17344.305406233419</v>
      </c>
    </row>
    <row r="39" spans="9:19" x14ac:dyDescent="0.3">
      <c r="I39">
        <v>18</v>
      </c>
      <c r="J39" s="14">
        <f>'Performance evolution'!N39</f>
        <v>0.9</v>
      </c>
      <c r="K39" s="25">
        <f>'Performance evolution'!M39</f>
        <v>1.3</v>
      </c>
      <c r="L39" s="15">
        <f t="shared" si="5"/>
        <v>53645.872964566821</v>
      </c>
      <c r="M39" s="15">
        <f t="shared" si="5"/>
        <v>116354.12703543316</v>
      </c>
      <c r="N39" s="31">
        <f t="shared" si="0"/>
        <v>1876.8360814777627</v>
      </c>
      <c r="O39" s="31">
        <f t="shared" si="0"/>
        <v>5941.6596165454484</v>
      </c>
      <c r="P39" s="30">
        <f t="shared" si="1"/>
        <v>0.24005079160589582</v>
      </c>
      <c r="Q39" s="30">
        <f t="shared" si="1"/>
        <v>0.75994920839410418</v>
      </c>
      <c r="R39" s="4">
        <f t="shared" si="2"/>
        <v>5509.1656673553089</v>
      </c>
      <c r="S39" s="4">
        <f t="shared" si="2"/>
        <v>17440.834332644692</v>
      </c>
    </row>
    <row r="40" spans="9:19" x14ac:dyDescent="0.3">
      <c r="I40">
        <v>18.5</v>
      </c>
      <c r="J40" s="14">
        <f>'Performance evolution'!N40</f>
        <v>0.9</v>
      </c>
      <c r="K40" s="25">
        <f>'Performance evolution'!M40</f>
        <v>1.3</v>
      </c>
      <c r="L40" s="15">
        <f t="shared" si="5"/>
        <v>51912.845781705611</v>
      </c>
      <c r="M40" s="15">
        <f t="shared" si="5"/>
        <v>118087.15421829438</v>
      </c>
      <c r="N40" s="31">
        <f t="shared" si="0"/>
        <v>1848.7090930948918</v>
      </c>
      <c r="O40" s="31">
        <f t="shared" si="0"/>
        <v>5979.4103795819692</v>
      </c>
      <c r="P40" s="30">
        <f t="shared" si="1"/>
        <v>0.23616260578898873</v>
      </c>
      <c r="Q40" s="30">
        <f t="shared" si="1"/>
        <v>0.76383739421101127</v>
      </c>
      <c r="R40" s="4">
        <f t="shared" si="2"/>
        <v>5419.9318028572916</v>
      </c>
      <c r="S40" s="4">
        <f t="shared" si="2"/>
        <v>17530.068197142708</v>
      </c>
    </row>
    <row r="41" spans="9:19" x14ac:dyDescent="0.3">
      <c r="I41">
        <v>19</v>
      </c>
      <c r="J41" s="14">
        <f>'Performance evolution'!N41</f>
        <v>0.9</v>
      </c>
      <c r="K41" s="25">
        <f>'Performance evolution'!M41</f>
        <v>1.3</v>
      </c>
      <c r="L41" s="15">
        <f t="shared" si="5"/>
        <v>50324.543404032644</v>
      </c>
      <c r="M41" s="15">
        <f t="shared" si="5"/>
        <v>119675.45659596735</v>
      </c>
      <c r="N41" s="31">
        <f t="shared" si="0"/>
        <v>1822.4052999868347</v>
      </c>
      <c r="O41" s="31">
        <f t="shared" si="0"/>
        <v>6013.6899837174542</v>
      </c>
      <c r="P41" s="30">
        <f t="shared" si="1"/>
        <v>0.23256548497778667</v>
      </c>
      <c r="Q41" s="30">
        <f t="shared" si="1"/>
        <v>0.76743451502221338</v>
      </c>
      <c r="R41" s="4">
        <f t="shared" si="2"/>
        <v>5337.3778802402039</v>
      </c>
      <c r="S41" s="4">
        <f t="shared" si="2"/>
        <v>17612.622119759799</v>
      </c>
    </row>
    <row r="42" spans="9:19" x14ac:dyDescent="0.3">
      <c r="I42">
        <v>19.5</v>
      </c>
      <c r="J42" s="14">
        <f>'Performance evolution'!N42</f>
        <v>0.9</v>
      </c>
      <c r="K42" s="25">
        <f>'Performance evolution'!M42</f>
        <v>1.3</v>
      </c>
      <c r="L42" s="15">
        <f t="shared" si="5"/>
        <v>48868.107924728436</v>
      </c>
      <c r="M42" s="15">
        <f t="shared" si="5"/>
        <v>121131.89207527155</v>
      </c>
      <c r="N42" s="31">
        <f t="shared" si="0"/>
        <v>1797.8212305810148</v>
      </c>
      <c r="O42" s="31">
        <f t="shared" si="0"/>
        <v>6044.8614775619881</v>
      </c>
      <c r="P42" s="30">
        <f t="shared" si="1"/>
        <v>0.22923549217595524</v>
      </c>
      <c r="Q42" s="30">
        <f t="shared" si="1"/>
        <v>0.77076450782404471</v>
      </c>
      <c r="R42" s="4">
        <f t="shared" si="2"/>
        <v>5260.9545454381723</v>
      </c>
      <c r="S42" s="4">
        <f t="shared" si="2"/>
        <v>17689.045454561827</v>
      </c>
    </row>
    <row r="43" spans="9:19" x14ac:dyDescent="0.3">
      <c r="I43" s="8">
        <v>20</v>
      </c>
      <c r="J43" s="22">
        <f>'Performance evolution'!N43</f>
        <v>0.9</v>
      </c>
      <c r="K43" s="26">
        <f>'Performance evolution'!M43</f>
        <v>1.3</v>
      </c>
      <c r="L43" s="23">
        <f>L42-($F$2*$F$3*$F$4*($F$5/2))*L42/SUM($L42:$M42)+R42</f>
        <v>47531.867900328274</v>
      </c>
      <c r="M43" s="23">
        <f>M42-($F$2*$F$3*$F$4*($F$5/2))*M42/SUM($L42:$M42)+S42</f>
        <v>122468.13209967173</v>
      </c>
      <c r="N43" s="32">
        <f t="shared" si="0"/>
        <v>1774.8569313589335</v>
      </c>
      <c r="O43" s="32">
        <f t="shared" si="0"/>
        <v>6073.2442040056922</v>
      </c>
      <c r="P43" s="33">
        <f t="shared" si="1"/>
        <v>0.2261511288840537</v>
      </c>
      <c r="Q43" s="33">
        <f t="shared" si="1"/>
        <v>0.77384887111594636</v>
      </c>
      <c r="R43" s="24">
        <f t="shared" si="2"/>
        <v>5190.1684078890321</v>
      </c>
      <c r="S43" s="24">
        <f t="shared" si="2"/>
        <v>17759.831592110968</v>
      </c>
    </row>
    <row r="44" spans="9:19" x14ac:dyDescent="0.3">
      <c r="J44" s="14"/>
      <c r="K44" s="25"/>
      <c r="L44" s="15"/>
      <c r="M44" s="15"/>
      <c r="N44" s="31"/>
      <c r="O44" s="31"/>
      <c r="P44" s="30"/>
      <c r="Q44" s="30"/>
    </row>
  </sheetData>
  <pageMargins left="0.7" right="0.7" top="0.75" bottom="0.75" header="0.3" footer="0.3"/>
  <pageSetup paperSize="9" orientation="portrait" r:id="rId1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89A5B8-B33F-4718-9350-C44BAE17806C}">
  <dimension ref="B2:S44"/>
  <sheetViews>
    <sheetView zoomScale="72" zoomScaleNormal="80" workbookViewId="0">
      <selection activeCell="F15" sqref="F15"/>
    </sheetView>
  </sheetViews>
  <sheetFormatPr defaultRowHeight="14.4" x14ac:dyDescent="0.3"/>
  <cols>
    <col min="3" max="3" width="11" customWidth="1"/>
    <col min="11" max="13" width="8.88671875" style="14"/>
  </cols>
  <sheetData>
    <row r="2" spans="2:19" ht="14.4" customHeight="1" x14ac:dyDescent="0.3">
      <c r="B2" t="s">
        <v>27</v>
      </c>
      <c r="F2" s="1">
        <v>1000000</v>
      </c>
      <c r="I2" t="s">
        <v>1</v>
      </c>
      <c r="J2" t="s">
        <v>46</v>
      </c>
      <c r="K2" t="s">
        <v>47</v>
      </c>
      <c r="L2" t="s">
        <v>38</v>
      </c>
      <c r="M2" t="s">
        <v>39</v>
      </c>
      <c r="N2" s="28" t="s">
        <v>44</v>
      </c>
      <c r="O2" t="s">
        <v>45</v>
      </c>
      <c r="P2" t="s">
        <v>48</v>
      </c>
      <c r="Q2" t="s">
        <v>49</v>
      </c>
      <c r="R2" t="s">
        <v>50</v>
      </c>
      <c r="S2" t="s">
        <v>51</v>
      </c>
    </row>
    <row r="3" spans="2:19" x14ac:dyDescent="0.3">
      <c r="B3" t="s">
        <v>28</v>
      </c>
      <c r="F3" s="16">
        <v>0.34</v>
      </c>
      <c r="I3">
        <v>0</v>
      </c>
      <c r="J3" s="14">
        <f>'Performance evolution'!P3</f>
        <v>0.45</v>
      </c>
      <c r="K3" s="25">
        <f>'Performance evolution'!O3</f>
        <v>0.35</v>
      </c>
      <c r="L3" s="15">
        <f>F2*F3*F4-M3</f>
        <v>84830</v>
      </c>
      <c r="M3" s="29">
        <f>F2*F3*F4*0.002</f>
        <v>170</v>
      </c>
      <c r="N3" s="31">
        <f>IF($F$6=1,J3^$F$7*LOG(L3)^$F$8,EXP(J3*$F$7+LOG(L3)*$F$8))</f>
        <v>1307.3148268326759</v>
      </c>
      <c r="O3" s="31">
        <f>IF($F$6=1,K3^$F$7*LOG(M3)^$F$8,EXP(K3*$F$7+LOG(M3)*$F$8))</f>
        <v>10.099355044832995</v>
      </c>
      <c r="P3" s="30">
        <f>N3/SUM($N3:$O3)</f>
        <v>0.99233395603010754</v>
      </c>
      <c r="Q3" s="30">
        <f>O3/SUM($N3:$O3)</f>
        <v>7.6660439698925439E-3</v>
      </c>
      <c r="R3" s="4">
        <f>$F$2*$F$3*$F$4*($F$5/2)*P3</f>
        <v>10543.548282819893</v>
      </c>
      <c r="S3" s="4">
        <f>$F$2*$F$3*$F$4*($F$5/2)*Q3</f>
        <v>81.451717180108275</v>
      </c>
    </row>
    <row r="4" spans="2:19" x14ac:dyDescent="0.3">
      <c r="B4" t="s">
        <v>29</v>
      </c>
      <c r="F4" s="17">
        <f>'Total market'!F7</f>
        <v>0.25</v>
      </c>
      <c r="I4">
        <v>0.5</v>
      </c>
      <c r="J4" s="14">
        <f>'Performance evolution'!P4</f>
        <v>0.45</v>
      </c>
      <c r="K4" s="25">
        <f>'Performance evolution'!O4</f>
        <v>0.36067728143498434</v>
      </c>
      <c r="L4" s="15">
        <f>L3-($F$2*$F$3*$F$4*($F$5/2))*L3/SUM($L3:$M3)+R3</f>
        <v>84769.798282819887</v>
      </c>
      <c r="M4" s="15">
        <f>M3-($F$2*$F$3*$F$4*($F$5/2))*M3/SUM($L3:$M3)+S3</f>
        <v>230.20171718010829</v>
      </c>
      <c r="N4" s="31">
        <f t="shared" ref="N4:O43" si="0">IF($F$6=1,J4^$F$7*LOG(L4)^$F$8,EXP(J4*$F$7+LOG(L4)*$F$8))</f>
        <v>1306.8650878835774</v>
      </c>
      <c r="O4" s="31">
        <f t="shared" si="0"/>
        <v>14.702350364759289</v>
      </c>
      <c r="P4" s="30">
        <f t="shared" ref="P4:Q43" si="1">N4/SUM($N4:$O4)</f>
        <v>0.98887506612281062</v>
      </c>
      <c r="Q4" s="30">
        <f t="shared" si="1"/>
        <v>1.1124933877189368E-2</v>
      </c>
      <c r="R4" s="4">
        <f t="shared" ref="R4:S43" si="2">$F$2*$F$3*$F$4*($F$5/2)*P4</f>
        <v>10506.797577554862</v>
      </c>
      <c r="S4" s="4">
        <f t="shared" si="2"/>
        <v>118.20242244513703</v>
      </c>
    </row>
    <row r="5" spans="2:19" x14ac:dyDescent="0.3">
      <c r="B5" t="s">
        <v>40</v>
      </c>
      <c r="F5" s="17">
        <v>0.25</v>
      </c>
      <c r="I5">
        <v>1</v>
      </c>
      <c r="J5" s="14">
        <f>'Performance evolution'!P5</f>
        <v>0.45</v>
      </c>
      <c r="K5" s="25">
        <f>'Performance evolution'!O5</f>
        <v>0.37379059644720697</v>
      </c>
      <c r="L5" s="15">
        <f t="shared" ref="L5:M20" si="3">L4-($F$2*$F$3*$F$4*($F$5/2))*L4/SUM($L4:$M4)+R4</f>
        <v>84680.371075022267</v>
      </c>
      <c r="M5" s="15">
        <f t="shared" si="3"/>
        <v>319.6289249777318</v>
      </c>
      <c r="N5" s="31">
        <f t="shared" si="0"/>
        <v>1306.1966629890765</v>
      </c>
      <c r="O5" s="31">
        <f t="shared" si="0"/>
        <v>21.795244862531199</v>
      </c>
      <c r="P5" s="30">
        <f t="shared" si="1"/>
        <v>0.98358781801781381</v>
      </c>
      <c r="Q5" s="30">
        <f t="shared" si="1"/>
        <v>1.6412181982186174E-2</v>
      </c>
      <c r="R5" s="4">
        <f t="shared" si="2"/>
        <v>10450.620566439271</v>
      </c>
      <c r="S5" s="4">
        <f t="shared" si="2"/>
        <v>174.3794335607281</v>
      </c>
    </row>
    <row r="6" spans="2:19" x14ac:dyDescent="0.3">
      <c r="B6" t="s">
        <v>41</v>
      </c>
      <c r="F6" s="1">
        <v>1</v>
      </c>
      <c r="I6">
        <v>1.5</v>
      </c>
      <c r="J6" s="14">
        <f>'Performance evolution'!P6</f>
        <v>0.45</v>
      </c>
      <c r="K6" s="25">
        <f>'Performance evolution'!O6</f>
        <v>0.3902178460347972</v>
      </c>
      <c r="L6" s="15">
        <f t="shared" si="3"/>
        <v>84545.94525708376</v>
      </c>
      <c r="M6" s="15">
        <f t="shared" si="3"/>
        <v>454.05474291624341</v>
      </c>
      <c r="N6" s="31">
        <f t="shared" si="0"/>
        <v>1305.1910935320091</v>
      </c>
      <c r="O6" s="31">
        <f t="shared" si="0"/>
        <v>32.874948991483826</v>
      </c>
      <c r="P6" s="30">
        <f t="shared" si="1"/>
        <v>0.97543099671710964</v>
      </c>
      <c r="Q6" s="30">
        <f t="shared" si="1"/>
        <v>2.4569003282890373E-2</v>
      </c>
      <c r="R6" s="4">
        <f t="shared" si="2"/>
        <v>10363.95434011929</v>
      </c>
      <c r="S6" s="4">
        <f t="shared" si="2"/>
        <v>261.04565988071022</v>
      </c>
    </row>
    <row r="7" spans="2:19" ht="14.4" customHeight="1" x14ac:dyDescent="0.3">
      <c r="B7" t="s">
        <v>42</v>
      </c>
      <c r="F7" s="1">
        <v>2</v>
      </c>
      <c r="I7">
        <v>2</v>
      </c>
      <c r="J7" s="14">
        <f>'Performance evolution'!P7</f>
        <v>0.45</v>
      </c>
      <c r="K7" s="25">
        <f>'Performance evolution'!O7</f>
        <v>0.41118211762173995</v>
      </c>
      <c r="L7" s="15">
        <f t="shared" si="3"/>
        <v>84341.656440067585</v>
      </c>
      <c r="M7" s="15">
        <f t="shared" si="3"/>
        <v>658.3435599324232</v>
      </c>
      <c r="N7" s="31">
        <f t="shared" si="0"/>
        <v>1303.6610667780901</v>
      </c>
      <c r="O7" s="31">
        <f t="shared" si="0"/>
        <v>50.480944860327945</v>
      </c>
      <c r="P7" s="30">
        <f t="shared" si="1"/>
        <v>0.96272108506607101</v>
      </c>
      <c r="Q7" s="30">
        <f t="shared" si="1"/>
        <v>3.7278914933928896E-2</v>
      </c>
      <c r="R7" s="4">
        <f t="shared" si="2"/>
        <v>10228.911528827004</v>
      </c>
      <c r="S7" s="4">
        <f t="shared" si="2"/>
        <v>396.0884711729945</v>
      </c>
    </row>
    <row r="8" spans="2:19" ht="14.4" customHeight="1" x14ac:dyDescent="0.3">
      <c r="B8" t="s">
        <v>43</v>
      </c>
      <c r="F8" s="1">
        <v>5.5</v>
      </c>
      <c r="I8">
        <v>2.5</v>
      </c>
      <c r="J8" s="14">
        <f>'Performance evolution'!P8</f>
        <v>0.45</v>
      </c>
      <c r="K8" s="25">
        <f>'Performance evolution'!O8</f>
        <v>0.43831567616681144</v>
      </c>
      <c r="L8" s="15">
        <f t="shared" si="3"/>
        <v>84027.860913886136</v>
      </c>
      <c r="M8" s="15">
        <f t="shared" si="3"/>
        <v>972.13908611386478</v>
      </c>
      <c r="N8" s="31">
        <f t="shared" si="0"/>
        <v>1301.3065258777315</v>
      </c>
      <c r="O8" s="31">
        <f t="shared" si="0"/>
        <v>79.058786639953922</v>
      </c>
      <c r="P8" s="30">
        <f t="shared" si="1"/>
        <v>0.94272618565316124</v>
      </c>
      <c r="Q8" s="30">
        <f t="shared" si="1"/>
        <v>5.7273814346838717E-2</v>
      </c>
      <c r="R8" s="4">
        <f t="shared" si="2"/>
        <v>10016.465722564839</v>
      </c>
      <c r="S8" s="4">
        <f t="shared" si="2"/>
        <v>608.53427743516136</v>
      </c>
    </row>
    <row r="9" spans="2:19" x14ac:dyDescent="0.3">
      <c r="B9" s="27"/>
      <c r="I9">
        <v>3</v>
      </c>
      <c r="J9" s="14">
        <f>'Performance evolution'!P9</f>
        <v>0.45</v>
      </c>
      <c r="K9" s="25">
        <f>'Performance evolution'!O9</f>
        <v>0.47354670795167747</v>
      </c>
      <c r="L9" s="15">
        <f t="shared" si="3"/>
        <v>83540.844022215213</v>
      </c>
      <c r="M9" s="15">
        <f t="shared" si="3"/>
        <v>1459.1559777847931</v>
      </c>
      <c r="N9" s="31">
        <f t="shared" si="0"/>
        <v>1297.6417059554692</v>
      </c>
      <c r="O9" s="31">
        <f t="shared" si="0"/>
        <v>126.50364670288936</v>
      </c>
      <c r="P9" s="30">
        <f t="shared" si="1"/>
        <v>0.91117223641059297</v>
      </c>
      <c r="Q9" s="30">
        <f t="shared" si="1"/>
        <v>8.8827763589407013E-2</v>
      </c>
      <c r="R9" s="4">
        <f t="shared" si="2"/>
        <v>9681.2050118625502</v>
      </c>
      <c r="S9" s="4">
        <f t="shared" si="2"/>
        <v>943.79498813744954</v>
      </c>
    </row>
    <row r="10" spans="2:19" x14ac:dyDescent="0.3">
      <c r="I10">
        <v>3.5</v>
      </c>
      <c r="J10" s="14">
        <f>'Performance evolution'!P10</f>
        <v>0.45</v>
      </c>
      <c r="K10" s="25">
        <f>'Performance evolution'!O10</f>
        <v>0.51839211088264336</v>
      </c>
      <c r="L10" s="15">
        <f t="shared" si="3"/>
        <v>82779.443531300858</v>
      </c>
      <c r="M10" s="15">
        <f t="shared" si="3"/>
        <v>2220.5564686991438</v>
      </c>
      <c r="N10" s="31">
        <f t="shared" si="0"/>
        <v>1291.8862378437259</v>
      </c>
      <c r="O10" s="31">
        <f t="shared" si="0"/>
        <v>206.31893061419285</v>
      </c>
      <c r="P10" s="30">
        <f t="shared" si="1"/>
        <v>0.86228926788007687</v>
      </c>
      <c r="Q10" s="30">
        <f t="shared" si="1"/>
        <v>0.13771073211992318</v>
      </c>
      <c r="R10" s="4">
        <f t="shared" si="2"/>
        <v>9161.8234712258163</v>
      </c>
      <c r="S10" s="4">
        <f t="shared" si="2"/>
        <v>1463.1765287741839</v>
      </c>
    </row>
    <row r="11" spans="2:19" x14ac:dyDescent="0.3">
      <c r="I11">
        <v>4</v>
      </c>
      <c r="J11" s="14">
        <f>'Performance evolution'!P11</f>
        <v>0.45</v>
      </c>
      <c r="K11" s="25">
        <f>'Performance evolution'!O11</f>
        <v>0.57188198899770681</v>
      </c>
      <c r="L11" s="15">
        <f t="shared" si="3"/>
        <v>81593.836561114062</v>
      </c>
      <c r="M11" s="15">
        <f t="shared" si="3"/>
        <v>3406.1634388859347</v>
      </c>
      <c r="N11" s="31">
        <f t="shared" si="0"/>
        <v>1282.8603099570471</v>
      </c>
      <c r="O11" s="31">
        <f t="shared" si="0"/>
        <v>337.99182328537199</v>
      </c>
      <c r="P11" s="30">
        <f t="shared" si="1"/>
        <v>0.79147275907936199</v>
      </c>
      <c r="Q11" s="30">
        <f t="shared" si="1"/>
        <v>0.20852724092063801</v>
      </c>
      <c r="R11" s="4">
        <f t="shared" si="2"/>
        <v>8409.3980652182217</v>
      </c>
      <c r="S11" s="4">
        <f t="shared" si="2"/>
        <v>2215.6019347817787</v>
      </c>
    </row>
    <row r="12" spans="2:19" x14ac:dyDescent="0.3">
      <c r="I12">
        <v>4.5</v>
      </c>
      <c r="J12" s="14">
        <f>'Performance evolution'!P12</f>
        <v>0.45</v>
      </c>
      <c r="K12" s="25">
        <f>'Performance evolution'!O12</f>
        <v>0.62704582921215513</v>
      </c>
      <c r="L12" s="15">
        <f t="shared" si="3"/>
        <v>79804.005056193026</v>
      </c>
      <c r="M12" s="15">
        <f t="shared" si="3"/>
        <v>5195.9949438069716</v>
      </c>
      <c r="N12" s="31">
        <f t="shared" si="0"/>
        <v>1269.0836387142551</v>
      </c>
      <c r="O12" s="31">
        <f t="shared" si="0"/>
        <v>536.78700322375903</v>
      </c>
      <c r="P12" s="30">
        <f t="shared" si="1"/>
        <v>0.70275445496600297</v>
      </c>
      <c r="Q12" s="30">
        <f t="shared" si="1"/>
        <v>0.29724554503399697</v>
      </c>
      <c r="R12" s="4">
        <f t="shared" si="2"/>
        <v>7466.7660840137814</v>
      </c>
      <c r="S12" s="4">
        <f t="shared" si="2"/>
        <v>3158.2339159862177</v>
      </c>
    </row>
    <row r="13" spans="2:19" x14ac:dyDescent="0.3">
      <c r="I13">
        <v>5</v>
      </c>
      <c r="J13" s="14">
        <f>'Performance evolution'!P13</f>
        <v>0.45</v>
      </c>
      <c r="K13" s="25">
        <f>'Performance evolution'!O13</f>
        <v>0.67050337057950149</v>
      </c>
      <c r="L13" s="15">
        <f t="shared" si="3"/>
        <v>77295.270508182686</v>
      </c>
      <c r="M13" s="15">
        <f t="shared" si="3"/>
        <v>7704.7294918173175</v>
      </c>
      <c r="N13" s="31">
        <f t="shared" si="0"/>
        <v>1249.4570713514406</v>
      </c>
      <c r="O13" s="31">
        <f t="shared" si="0"/>
        <v>786.19959446036637</v>
      </c>
      <c r="P13" s="30">
        <f t="shared" si="1"/>
        <v>0.61378575883431952</v>
      </c>
      <c r="Q13" s="30">
        <f t="shared" si="1"/>
        <v>0.38621424116568054</v>
      </c>
      <c r="R13" s="4">
        <f t="shared" si="2"/>
        <v>6521.4736876146453</v>
      </c>
      <c r="S13" s="4">
        <f t="shared" si="2"/>
        <v>4103.5263123853556</v>
      </c>
    </row>
    <row r="14" spans="2:19" x14ac:dyDescent="0.3">
      <c r="I14">
        <v>5.5</v>
      </c>
      <c r="J14" s="14">
        <f>'Performance evolution'!P14</f>
        <v>0.45</v>
      </c>
      <c r="K14" s="25">
        <f>'Performance evolution'!O14</f>
        <v>0.69284688751627954</v>
      </c>
      <c r="L14" s="15">
        <f t="shared" si="3"/>
        <v>74154.835382274498</v>
      </c>
      <c r="M14" s="15">
        <f t="shared" si="3"/>
        <v>10845.16461772551</v>
      </c>
      <c r="N14" s="31">
        <f t="shared" si="0"/>
        <v>1224.3419285538391</v>
      </c>
      <c r="O14" s="31">
        <f t="shared" si="0"/>
        <v>1031.7008667928487</v>
      </c>
      <c r="P14" s="30">
        <f t="shared" si="1"/>
        <v>0.54269446088485818</v>
      </c>
      <c r="Q14" s="30">
        <f t="shared" si="1"/>
        <v>0.45730553911514188</v>
      </c>
      <c r="R14" s="4">
        <f t="shared" si="2"/>
        <v>5766.1286469016177</v>
      </c>
      <c r="S14" s="4">
        <f t="shared" si="2"/>
        <v>4858.8713530983823</v>
      </c>
    </row>
    <row r="15" spans="2:19" x14ac:dyDescent="0.3">
      <c r="I15">
        <v>6</v>
      </c>
      <c r="J15" s="14">
        <f>'Performance evolution'!P15</f>
        <v>0.45</v>
      </c>
      <c r="K15" s="25">
        <f>'Performance evolution'!O15</f>
        <v>0.69915790203145722</v>
      </c>
      <c r="L15" s="15">
        <f t="shared" si="3"/>
        <v>70651.609606391808</v>
      </c>
      <c r="M15" s="15">
        <f t="shared" si="3"/>
        <v>14348.390393608204</v>
      </c>
      <c r="N15" s="31">
        <f t="shared" si="0"/>
        <v>1195.5621751486381</v>
      </c>
      <c r="O15" s="31">
        <f t="shared" si="0"/>
        <v>1236.8800439575971</v>
      </c>
      <c r="P15" s="30">
        <f t="shared" si="1"/>
        <v>0.49150691669376212</v>
      </c>
      <c r="Q15" s="30">
        <f t="shared" si="1"/>
        <v>0.50849308330623799</v>
      </c>
      <c r="R15" s="4">
        <f t="shared" si="2"/>
        <v>5222.2609898712226</v>
      </c>
      <c r="S15" s="4">
        <f t="shared" si="2"/>
        <v>5402.7390101287783</v>
      </c>
    </row>
    <row r="16" spans="2:19" x14ac:dyDescent="0.3">
      <c r="I16">
        <v>6.5</v>
      </c>
      <c r="J16" s="14">
        <f>'Performance evolution'!P16</f>
        <v>0.45</v>
      </c>
      <c r="K16" s="25">
        <f>'Performance evolution'!O16</f>
        <v>0.69996345874965382</v>
      </c>
      <c r="L16" s="15">
        <f t="shared" si="3"/>
        <v>67042.41939546405</v>
      </c>
      <c r="M16" s="15">
        <f t="shared" si="3"/>
        <v>17957.580604535957</v>
      </c>
      <c r="N16" s="31">
        <f t="shared" si="0"/>
        <v>1165.006479081113</v>
      </c>
      <c r="O16" s="31">
        <f t="shared" si="0"/>
        <v>1408.2379925714918</v>
      </c>
      <c r="P16" s="30">
        <f t="shared" si="1"/>
        <v>0.45273835887536773</v>
      </c>
      <c r="Q16" s="30">
        <f t="shared" si="1"/>
        <v>0.54726164112463227</v>
      </c>
      <c r="R16" s="4">
        <f t="shared" si="2"/>
        <v>4810.3450630507823</v>
      </c>
      <c r="S16" s="4">
        <f t="shared" si="2"/>
        <v>5814.6549369492177</v>
      </c>
    </row>
    <row r="17" spans="9:19" x14ac:dyDescent="0.3">
      <c r="I17">
        <v>7</v>
      </c>
      <c r="J17" s="14">
        <f>'Performance evolution'!P17</f>
        <v>0.45</v>
      </c>
      <c r="K17" s="25">
        <f>'Performance evolution'!O17</f>
        <v>0.69999958868433132</v>
      </c>
      <c r="L17" s="15">
        <f t="shared" si="3"/>
        <v>63472.462034081822</v>
      </c>
      <c r="M17" s="15">
        <f t="shared" si="3"/>
        <v>21527.537965918178</v>
      </c>
      <c r="N17" s="31">
        <f t="shared" si="0"/>
        <v>1133.8041163811749</v>
      </c>
      <c r="O17" s="31">
        <f t="shared" si="0"/>
        <v>1557.866549787238</v>
      </c>
      <c r="P17" s="30">
        <f t="shared" si="1"/>
        <v>0.42122690960374531</v>
      </c>
      <c r="Q17" s="30">
        <f t="shared" si="1"/>
        <v>0.57877309039625469</v>
      </c>
      <c r="R17" s="4">
        <f t="shared" si="2"/>
        <v>4475.5359145397942</v>
      </c>
      <c r="S17" s="4">
        <f t="shared" si="2"/>
        <v>6149.4640854602058</v>
      </c>
    </row>
    <row r="18" spans="9:19" x14ac:dyDescent="0.3">
      <c r="I18">
        <v>7.5</v>
      </c>
      <c r="J18" s="14">
        <f>'Performance evolution'!P18</f>
        <v>0.45</v>
      </c>
      <c r="K18" s="25">
        <f>'Performance evolution'!O18</f>
        <v>0.69999999920529066</v>
      </c>
      <c r="L18" s="15">
        <f t="shared" si="3"/>
        <v>60013.940194361392</v>
      </c>
      <c r="M18" s="15">
        <f t="shared" si="3"/>
        <v>24986.059805638608</v>
      </c>
      <c r="N18" s="31">
        <f t="shared" si="0"/>
        <v>1102.5667072057956</v>
      </c>
      <c r="O18" s="31">
        <f t="shared" si="0"/>
        <v>1690.1905461046465</v>
      </c>
      <c r="P18" s="30">
        <f t="shared" si="1"/>
        <v>0.39479503845128305</v>
      </c>
      <c r="Q18" s="30">
        <f t="shared" si="1"/>
        <v>0.60520496154871695</v>
      </c>
      <c r="R18" s="4">
        <f t="shared" si="2"/>
        <v>4194.6972835448823</v>
      </c>
      <c r="S18" s="4">
        <f t="shared" si="2"/>
        <v>6430.3027164551177</v>
      </c>
    </row>
    <row r="19" spans="9:19" x14ac:dyDescent="0.3">
      <c r="I19">
        <v>8</v>
      </c>
      <c r="J19" s="14">
        <f>'Performance evolution'!P19</f>
        <v>0.45</v>
      </c>
      <c r="K19" s="25">
        <f>'Performance evolution'!O19</f>
        <v>0.69999999999983253</v>
      </c>
      <c r="L19" s="15">
        <f t="shared" si="3"/>
        <v>56706.894953611103</v>
      </c>
      <c r="M19" s="15">
        <f t="shared" si="3"/>
        <v>28293.105046388897</v>
      </c>
      <c r="N19" s="31">
        <f t="shared" si="0"/>
        <v>1071.6859573166737</v>
      </c>
      <c r="O19" s="31">
        <f t="shared" si="0"/>
        <v>1807.4990164605088</v>
      </c>
      <c r="P19" s="30">
        <f t="shared" si="1"/>
        <v>0.37221851568318531</v>
      </c>
      <c r="Q19" s="30">
        <f t="shared" si="1"/>
        <v>0.62778148431681469</v>
      </c>
      <c r="R19" s="4">
        <f t="shared" si="2"/>
        <v>3954.8217291338437</v>
      </c>
      <c r="S19" s="4">
        <f t="shared" si="2"/>
        <v>6670.1782708661558</v>
      </c>
    </row>
    <row r="20" spans="9:19" x14ac:dyDescent="0.3">
      <c r="I20">
        <v>8.5</v>
      </c>
      <c r="J20" s="14">
        <f>'Performance evolution'!P20</f>
        <v>0.45</v>
      </c>
      <c r="K20" s="25">
        <f>'Performance evolution'!O20</f>
        <v>0.7</v>
      </c>
      <c r="L20" s="15">
        <f t="shared" si="3"/>
        <v>53573.354813543563</v>
      </c>
      <c r="M20" s="15">
        <f t="shared" si="3"/>
        <v>31426.645186456441</v>
      </c>
      <c r="N20" s="31">
        <f t="shared" si="0"/>
        <v>1041.4307939932798</v>
      </c>
      <c r="O20" s="31">
        <f t="shared" si="0"/>
        <v>1911.7462786293595</v>
      </c>
      <c r="P20" s="30">
        <f t="shared" si="1"/>
        <v>0.35264759558369874</v>
      </c>
      <c r="Q20" s="30">
        <f t="shared" si="1"/>
        <v>0.64735240441630126</v>
      </c>
      <c r="R20" s="4">
        <f t="shared" si="2"/>
        <v>3746.8807030767989</v>
      </c>
      <c r="S20" s="4">
        <f t="shared" si="2"/>
        <v>6878.1192969232006</v>
      </c>
    </row>
    <row r="21" spans="9:19" x14ac:dyDescent="0.3">
      <c r="I21">
        <v>9</v>
      </c>
      <c r="J21" s="14">
        <f>'Performance evolution'!P21</f>
        <v>0.45</v>
      </c>
      <c r="K21" s="25">
        <f>'Performance evolution'!O21</f>
        <v>0.7</v>
      </c>
      <c r="L21" s="15">
        <f t="shared" ref="L21:M30" si="4">L20-($F$2*$F$3*$F$4*($F$5/2))*L20/SUM($L20:$M20)+R20</f>
        <v>50623.566164927419</v>
      </c>
      <c r="M21" s="15">
        <f t="shared" si="4"/>
        <v>34376.433835072588</v>
      </c>
      <c r="N21" s="31">
        <f t="shared" si="0"/>
        <v>1011.9856553242917</v>
      </c>
      <c r="O21" s="31">
        <f t="shared" si="0"/>
        <v>2004.6343825433867</v>
      </c>
      <c r="P21" s="30">
        <f t="shared" si="1"/>
        <v>0.33547004349928722</v>
      </c>
      <c r="Q21" s="30">
        <f t="shared" si="1"/>
        <v>0.66452995650071267</v>
      </c>
      <c r="R21" s="4">
        <f t="shared" si="2"/>
        <v>3564.3692121799268</v>
      </c>
      <c r="S21" s="4">
        <f t="shared" si="2"/>
        <v>7060.6307878200723</v>
      </c>
    </row>
    <row r="22" spans="9:19" x14ac:dyDescent="0.3">
      <c r="I22">
        <v>9.5</v>
      </c>
      <c r="J22" s="14">
        <f>'Performance evolution'!P22</f>
        <v>0.45</v>
      </c>
      <c r="K22" s="25">
        <f>'Performance evolution'!O22</f>
        <v>0.7</v>
      </c>
      <c r="L22" s="15">
        <f t="shared" si="4"/>
        <v>47859.989606491414</v>
      </c>
      <c r="M22" s="15">
        <f t="shared" si="4"/>
        <v>37140.010393508586</v>
      </c>
      <c r="N22" s="31">
        <f t="shared" si="0"/>
        <v>983.47479651909293</v>
      </c>
      <c r="O22" s="31">
        <f t="shared" si="0"/>
        <v>2087.6255692454847</v>
      </c>
      <c r="P22" s="30">
        <f t="shared" si="1"/>
        <v>0.32023531613700551</v>
      </c>
      <c r="Q22" s="30">
        <f t="shared" si="1"/>
        <v>0.67976468386299438</v>
      </c>
      <c r="R22" s="4">
        <f t="shared" si="2"/>
        <v>3402.5002339556836</v>
      </c>
      <c r="S22" s="4">
        <f t="shared" si="2"/>
        <v>7222.499766044315</v>
      </c>
    </row>
    <row r="23" spans="9:19" x14ac:dyDescent="0.3">
      <c r="I23">
        <v>10</v>
      </c>
      <c r="J23" s="14">
        <f>'Performance evolution'!P23</f>
        <v>0.45</v>
      </c>
      <c r="K23" s="25">
        <f>'Performance evolution'!O23</f>
        <v>0.7</v>
      </c>
      <c r="L23" s="15">
        <f t="shared" si="4"/>
        <v>45279.991139635669</v>
      </c>
      <c r="M23" s="15">
        <f t="shared" si="4"/>
        <v>39720.008860364323</v>
      </c>
      <c r="N23" s="31">
        <f t="shared" si="0"/>
        <v>955.97892505780271</v>
      </c>
      <c r="O23" s="31">
        <f t="shared" si="0"/>
        <v>2161.9700929471069</v>
      </c>
      <c r="P23" s="30">
        <f t="shared" si="1"/>
        <v>0.30660505336598076</v>
      </c>
      <c r="Q23" s="30">
        <f t="shared" si="1"/>
        <v>0.69339494663401913</v>
      </c>
      <c r="R23" s="4">
        <f t="shared" si="2"/>
        <v>3257.6786920135455</v>
      </c>
      <c r="S23" s="4">
        <f t="shared" si="2"/>
        <v>7367.3213079864536</v>
      </c>
    </row>
    <row r="24" spans="9:19" x14ac:dyDescent="0.3">
      <c r="I24">
        <v>10.5</v>
      </c>
      <c r="J24" s="14">
        <f>'Performance evolution'!P24</f>
        <v>0.45</v>
      </c>
      <c r="K24" s="25">
        <f>'Performance evolution'!O24</f>
        <v>0.7</v>
      </c>
      <c r="L24" s="15">
        <f t="shared" si="4"/>
        <v>42877.670939194752</v>
      </c>
      <c r="M24" s="15">
        <f t="shared" si="4"/>
        <v>42122.329060805234</v>
      </c>
      <c r="N24" s="31">
        <f t="shared" si="0"/>
        <v>929.54682441403554</v>
      </c>
      <c r="O24" s="31">
        <f t="shared" si="0"/>
        <v>2228.7367971849126</v>
      </c>
      <c r="P24" s="30">
        <f t="shared" si="1"/>
        <v>0.29432024978916638</v>
      </c>
      <c r="Q24" s="30">
        <f t="shared" si="1"/>
        <v>0.70567975021083351</v>
      </c>
      <c r="R24" s="4">
        <f t="shared" si="2"/>
        <v>3127.1526540098926</v>
      </c>
      <c r="S24" s="4">
        <f t="shared" si="2"/>
        <v>7497.8473459901061</v>
      </c>
    </row>
    <row r="25" spans="9:19" x14ac:dyDescent="0.3">
      <c r="I25">
        <v>11</v>
      </c>
      <c r="J25" s="14">
        <f>'Performance evolution'!P25</f>
        <v>0.45</v>
      </c>
      <c r="K25" s="25">
        <f>'Performance evolution'!O25</f>
        <v>0.7</v>
      </c>
      <c r="L25" s="15">
        <f t="shared" si="4"/>
        <v>40645.114725805302</v>
      </c>
      <c r="M25" s="15">
        <f t="shared" si="4"/>
        <v>44354.885274194683</v>
      </c>
      <c r="N25" s="31">
        <f t="shared" si="0"/>
        <v>904.20364114796644</v>
      </c>
      <c r="O25" s="31">
        <f t="shared" si="0"/>
        <v>2288.8413367087192</v>
      </c>
      <c r="P25" s="30">
        <f t="shared" si="1"/>
        <v>0.28317911191934053</v>
      </c>
      <c r="Q25" s="30">
        <f t="shared" si="1"/>
        <v>0.71682088808065958</v>
      </c>
      <c r="R25" s="4">
        <f t="shared" si="2"/>
        <v>3008.7780641429931</v>
      </c>
      <c r="S25" s="4">
        <f t="shared" si="2"/>
        <v>7616.2219358570082</v>
      </c>
    </row>
    <row r="26" spans="9:19" x14ac:dyDescent="0.3">
      <c r="I26">
        <v>11.5</v>
      </c>
      <c r="J26" s="14">
        <f>'Performance evolution'!P26</f>
        <v>0.45</v>
      </c>
      <c r="K26" s="25">
        <f>'Performance evolution'!O26</f>
        <v>0.7</v>
      </c>
      <c r="L26" s="15">
        <f t="shared" si="4"/>
        <v>38573.253449222633</v>
      </c>
      <c r="M26" s="15">
        <f t="shared" si="4"/>
        <v>46426.746550777352</v>
      </c>
      <c r="N26" s="31">
        <f t="shared" si="0"/>
        <v>879.95690660629509</v>
      </c>
      <c r="O26" s="31">
        <f t="shared" si="0"/>
        <v>2343.070575763782</v>
      </c>
      <c r="P26" s="30">
        <f t="shared" si="1"/>
        <v>0.27302184403317975</v>
      </c>
      <c r="Q26" s="30">
        <f t="shared" si="1"/>
        <v>0.72697815596682036</v>
      </c>
      <c r="R26" s="4">
        <f t="shared" si="2"/>
        <v>2900.8570928525351</v>
      </c>
      <c r="S26" s="4">
        <f t="shared" si="2"/>
        <v>7724.1429071474668</v>
      </c>
    </row>
    <row r="27" spans="9:19" x14ac:dyDescent="0.3">
      <c r="I27">
        <v>12</v>
      </c>
      <c r="J27" s="14">
        <f>'Performance evolution'!P27</f>
        <v>0.45</v>
      </c>
      <c r="K27" s="25">
        <f>'Performance evolution'!O27</f>
        <v>0.7</v>
      </c>
      <c r="L27" s="15">
        <f t="shared" si="4"/>
        <v>36652.453860922338</v>
      </c>
      <c r="M27" s="15">
        <f t="shared" si="4"/>
        <v>48347.546139077647</v>
      </c>
      <c r="N27" s="31">
        <f t="shared" si="0"/>
        <v>856.80098853317054</v>
      </c>
      <c r="O27" s="31">
        <f t="shared" si="0"/>
        <v>2392.1030930492238</v>
      </c>
      <c r="P27" s="30">
        <f t="shared" si="1"/>
        <v>0.26372000127374073</v>
      </c>
      <c r="Q27" s="30">
        <f t="shared" si="1"/>
        <v>0.73627999872625916</v>
      </c>
      <c r="R27" s="4">
        <f t="shared" si="2"/>
        <v>2802.0250135334954</v>
      </c>
      <c r="S27" s="4">
        <f t="shared" si="2"/>
        <v>7822.9749864665037</v>
      </c>
    </row>
    <row r="28" spans="9:19" x14ac:dyDescent="0.3">
      <c r="I28">
        <v>12.5</v>
      </c>
      <c r="J28" s="14">
        <f>'Performance evolution'!P28</f>
        <v>0.45</v>
      </c>
      <c r="K28" s="25">
        <f>'Performance evolution'!O28</f>
        <v>0.7</v>
      </c>
      <c r="L28" s="15">
        <f t="shared" si="4"/>
        <v>34872.922141840543</v>
      </c>
      <c r="M28" s="15">
        <f t="shared" si="4"/>
        <v>50127.07785815945</v>
      </c>
      <c r="N28" s="31">
        <f t="shared" si="0"/>
        <v>834.72043221206275</v>
      </c>
      <c r="O28" s="31">
        <f t="shared" si="0"/>
        <v>2436.5262091588365</v>
      </c>
      <c r="P28" s="30">
        <f t="shared" si="1"/>
        <v>0.25516890767436962</v>
      </c>
      <c r="Q28" s="30">
        <f t="shared" si="1"/>
        <v>0.74483109232563038</v>
      </c>
      <c r="R28" s="4">
        <f t="shared" si="2"/>
        <v>2711.169644040177</v>
      </c>
      <c r="S28" s="4">
        <f t="shared" si="2"/>
        <v>7913.8303559598226</v>
      </c>
    </row>
    <row r="29" spans="9:19" x14ac:dyDescent="0.3">
      <c r="I29">
        <v>13</v>
      </c>
      <c r="J29" s="14">
        <f>'Performance evolution'!P29</f>
        <v>0.45</v>
      </c>
      <c r="K29" s="25">
        <f>'Performance evolution'!O29</f>
        <v>0.7</v>
      </c>
      <c r="L29" s="15">
        <f t="shared" si="4"/>
        <v>33224.976518150652</v>
      </c>
      <c r="M29" s="15">
        <f t="shared" si="4"/>
        <v>51775.023481849341</v>
      </c>
      <c r="N29" s="31">
        <f t="shared" si="0"/>
        <v>813.69250091194885</v>
      </c>
      <c r="O29" s="31">
        <f t="shared" si="0"/>
        <v>2476.8500704028424</v>
      </c>
      <c r="P29" s="30">
        <f t="shared" si="1"/>
        <v>0.24728216799420538</v>
      </c>
      <c r="Q29" s="30">
        <f t="shared" si="1"/>
        <v>0.75271783200579456</v>
      </c>
      <c r="R29" s="4">
        <f t="shared" si="2"/>
        <v>2627.3730349384323</v>
      </c>
      <c r="S29" s="4">
        <f t="shared" si="2"/>
        <v>7997.6269650615668</v>
      </c>
    </row>
    <row r="30" spans="9:19" x14ac:dyDescent="0.3">
      <c r="I30">
        <v>13.5</v>
      </c>
      <c r="J30" s="14">
        <f>'Performance evolution'!P30</f>
        <v>0.45</v>
      </c>
      <c r="K30" s="25">
        <f>'Performance evolution'!O30</f>
        <v>0.7</v>
      </c>
      <c r="L30" s="15">
        <f t="shared" si="4"/>
        <v>31699.227488320252</v>
      </c>
      <c r="M30" s="15">
        <f t="shared" si="4"/>
        <v>53300.772511679737</v>
      </c>
      <c r="N30" s="31">
        <f t="shared" si="0"/>
        <v>793.68912850078334</v>
      </c>
      <c r="O30" s="31">
        <f t="shared" si="0"/>
        <v>2513.5193009550489</v>
      </c>
      <c r="P30" s="30">
        <f t="shared" si="1"/>
        <v>0.2399876347168651</v>
      </c>
      <c r="Q30" s="30">
        <f t="shared" si="1"/>
        <v>0.76001236528313498</v>
      </c>
      <c r="R30" s="4">
        <f t="shared" si="2"/>
        <v>2549.8686188666916</v>
      </c>
      <c r="S30" s="4">
        <f t="shared" si="2"/>
        <v>8075.1313811333093</v>
      </c>
    </row>
    <row r="31" spans="9:19" x14ac:dyDescent="0.3">
      <c r="I31">
        <v>14</v>
      </c>
      <c r="J31" s="14">
        <f>'Performance evolution'!P31</f>
        <v>0.45</v>
      </c>
      <c r="K31" s="25">
        <f>'Performance evolution'!O31</f>
        <v>0.7</v>
      </c>
      <c r="L31" s="15">
        <f>L30-($F$2*$F$3*$F$4*($F$5/2))*L30/SUM($L30:$M30)+R30</f>
        <v>30286.69267114691</v>
      </c>
      <c r="M31" s="15">
        <f>M30-($F$2*$F$3*$F$4*($F$5/2))*M30/SUM($L30:$M30)+S30</f>
        <v>54713.30732885308</v>
      </c>
      <c r="N31" s="31">
        <f t="shared" si="0"/>
        <v>774.67843327691128</v>
      </c>
      <c r="O31" s="31">
        <f t="shared" si="0"/>
        <v>2546.9226675780737</v>
      </c>
      <c r="P31" s="30">
        <f t="shared" si="1"/>
        <v>0.23322440285725698</v>
      </c>
      <c r="Q31" s="30">
        <f t="shared" si="1"/>
        <v>0.76677559714274302</v>
      </c>
      <c r="R31" s="4">
        <f t="shared" si="2"/>
        <v>2478.0092803583557</v>
      </c>
      <c r="S31" s="4">
        <f t="shared" si="2"/>
        <v>8146.9907196416443</v>
      </c>
    </row>
    <row r="32" spans="9:19" x14ac:dyDescent="0.3">
      <c r="I32">
        <v>14.5</v>
      </c>
      <c r="J32" s="14">
        <f>'Performance evolution'!P32</f>
        <v>0.45</v>
      </c>
      <c r="K32" s="25">
        <f>'Performance evolution'!O32</f>
        <v>0.7</v>
      </c>
      <c r="L32" s="15">
        <f t="shared" ref="L32:M42" si="5">L31-($F$2*$F$3*$F$4*($F$5/2))*L31/SUM($L31:$M31)+R31</f>
        <v>28978.865367611899</v>
      </c>
      <c r="M32" s="15">
        <f t="shared" si="5"/>
        <v>56021.134632388086</v>
      </c>
      <c r="N32" s="31">
        <f t="shared" si="0"/>
        <v>756.62589929080809</v>
      </c>
      <c r="O32" s="31">
        <f t="shared" si="0"/>
        <v>2577.4011257848888</v>
      </c>
      <c r="P32" s="30">
        <f t="shared" si="1"/>
        <v>0.22694054175329592</v>
      </c>
      <c r="Q32" s="30">
        <f t="shared" si="1"/>
        <v>0.77305945824670419</v>
      </c>
      <c r="R32" s="4">
        <f t="shared" si="2"/>
        <v>2411.2432561287692</v>
      </c>
      <c r="S32" s="4">
        <f t="shared" si="2"/>
        <v>8213.7567438712322</v>
      </c>
    </row>
    <row r="33" spans="9:19" x14ac:dyDescent="0.3">
      <c r="I33">
        <v>15</v>
      </c>
      <c r="J33" s="14">
        <f>'Performance evolution'!P33</f>
        <v>0.45</v>
      </c>
      <c r="K33" s="25">
        <f>'Performance evolution'!O33</f>
        <v>0.7</v>
      </c>
      <c r="L33" s="15">
        <f t="shared" si="5"/>
        <v>27767.75045278918</v>
      </c>
      <c r="M33" s="15">
        <f t="shared" si="5"/>
        <v>57232.249547210813</v>
      </c>
      <c r="N33" s="31">
        <f t="shared" si="0"/>
        <v>739.49530224676892</v>
      </c>
      <c r="O33" s="31">
        <f t="shared" si="0"/>
        <v>2605.2545473436662</v>
      </c>
      <c r="P33" s="30">
        <f t="shared" si="1"/>
        <v>0.22109136273294702</v>
      </c>
      <c r="Q33" s="30">
        <f t="shared" si="1"/>
        <v>0.77890863726705295</v>
      </c>
      <c r="R33" s="4">
        <f t="shared" si="2"/>
        <v>2349.0957290375623</v>
      </c>
      <c r="S33" s="4">
        <f t="shared" si="2"/>
        <v>8275.9042709624373</v>
      </c>
    </row>
    <row r="34" spans="9:19" x14ac:dyDescent="0.3">
      <c r="I34">
        <v>15.5</v>
      </c>
      <c r="J34" s="14">
        <f>'Performance evolution'!P34</f>
        <v>0.45</v>
      </c>
      <c r="K34" s="25">
        <f>'Performance evolution'!O34</f>
        <v>0.7</v>
      </c>
      <c r="L34" s="15">
        <f t="shared" si="5"/>
        <v>26645.877375228094</v>
      </c>
      <c r="M34" s="15">
        <f t="shared" si="5"/>
        <v>58354.122624771902</v>
      </c>
      <c r="N34" s="31">
        <f t="shared" si="0"/>
        <v>723.24943682831793</v>
      </c>
      <c r="O34" s="31">
        <f t="shared" si="0"/>
        <v>2630.7473706708042</v>
      </c>
      <c r="P34" s="30">
        <f t="shared" si="1"/>
        <v>0.21563808147080571</v>
      </c>
      <c r="Q34" s="30">
        <f t="shared" si="1"/>
        <v>0.78436191852919435</v>
      </c>
      <c r="R34" s="4">
        <f t="shared" si="2"/>
        <v>2291.1546156273107</v>
      </c>
      <c r="S34" s="4">
        <f t="shared" si="2"/>
        <v>8333.8453843726893</v>
      </c>
    </row>
    <row r="35" spans="9:19" x14ac:dyDescent="0.3">
      <c r="I35">
        <v>16</v>
      </c>
      <c r="J35" s="14">
        <f>'Performance evolution'!P35</f>
        <v>0.45</v>
      </c>
      <c r="K35" s="25">
        <f>'Performance evolution'!O35</f>
        <v>0.7</v>
      </c>
      <c r="L35" s="15">
        <f t="shared" si="5"/>
        <v>25606.297318951893</v>
      </c>
      <c r="M35" s="15">
        <f t="shared" si="5"/>
        <v>59393.702681048104</v>
      </c>
      <c r="N35" s="31">
        <f t="shared" si="0"/>
        <v>707.85068801595435</v>
      </c>
      <c r="O35" s="31">
        <f t="shared" si="0"/>
        <v>2654.1133680254557</v>
      </c>
      <c r="P35" s="30">
        <f t="shared" si="1"/>
        <v>0.21054677450936898</v>
      </c>
      <c r="Q35" s="30">
        <f t="shared" si="1"/>
        <v>0.78945322549063102</v>
      </c>
      <c r="R35" s="4">
        <f t="shared" si="2"/>
        <v>2237.0594791620456</v>
      </c>
      <c r="S35" s="4">
        <f t="shared" si="2"/>
        <v>8387.940520837954</v>
      </c>
    </row>
    <row r="36" spans="9:19" x14ac:dyDescent="0.3">
      <c r="I36">
        <v>16.5</v>
      </c>
      <c r="J36" s="14">
        <f>'Performance evolution'!P36</f>
        <v>0.45</v>
      </c>
      <c r="K36" s="25">
        <f>'Performance evolution'!O36</f>
        <v>0.7</v>
      </c>
      <c r="L36" s="15">
        <f t="shared" si="5"/>
        <v>24642.569633244952</v>
      </c>
      <c r="M36" s="15">
        <f t="shared" si="5"/>
        <v>60357.430366755048</v>
      </c>
      <c r="N36" s="31">
        <f t="shared" si="0"/>
        <v>693.261478742196</v>
      </c>
      <c r="O36" s="31">
        <f t="shared" si="0"/>
        <v>2675.5596852391768</v>
      </c>
      <c r="P36" s="30">
        <f t="shared" si="1"/>
        <v>0.20578755742643193</v>
      </c>
      <c r="Q36" s="30">
        <f t="shared" si="1"/>
        <v>0.79421244257356816</v>
      </c>
      <c r="R36" s="4">
        <f t="shared" si="2"/>
        <v>2186.4927976558392</v>
      </c>
      <c r="S36" s="4">
        <f t="shared" si="2"/>
        <v>8438.5072023441608</v>
      </c>
    </row>
    <row r="37" spans="9:19" x14ac:dyDescent="0.3">
      <c r="I37">
        <v>17</v>
      </c>
      <c r="J37" s="14">
        <f>'Performance evolution'!P37</f>
        <v>0.45</v>
      </c>
      <c r="K37" s="25">
        <f>'Performance evolution'!O37</f>
        <v>0.7</v>
      </c>
      <c r="L37" s="15">
        <f t="shared" si="5"/>
        <v>23748.741226745173</v>
      </c>
      <c r="M37" s="15">
        <f t="shared" si="5"/>
        <v>61251.258773254827</v>
      </c>
      <c r="N37" s="31">
        <f t="shared" si="0"/>
        <v>679.44461879542382</v>
      </c>
      <c r="O37" s="31">
        <f t="shared" si="0"/>
        <v>2695.2702793677427</v>
      </c>
      <c r="P37" s="30">
        <f t="shared" si="1"/>
        <v>0.20133393169456798</v>
      </c>
      <c r="Q37" s="30">
        <f t="shared" si="1"/>
        <v>0.79866606830543208</v>
      </c>
      <c r="R37" s="4">
        <f t="shared" si="2"/>
        <v>2139.1730242547847</v>
      </c>
      <c r="S37" s="4">
        <f t="shared" si="2"/>
        <v>8485.8269757452163</v>
      </c>
    </row>
    <row r="38" spans="9:19" x14ac:dyDescent="0.3">
      <c r="I38">
        <v>17.5</v>
      </c>
      <c r="J38" s="14">
        <f>'Performance evolution'!P38</f>
        <v>0.45</v>
      </c>
      <c r="K38" s="25">
        <f>'Performance evolution'!O38</f>
        <v>0.7</v>
      </c>
      <c r="L38" s="15">
        <f t="shared" si="5"/>
        <v>22919.32159765681</v>
      </c>
      <c r="M38" s="15">
        <f t="shared" si="5"/>
        <v>62080.67840234319</v>
      </c>
      <c r="N38" s="31">
        <f t="shared" si="0"/>
        <v>666.36357439953269</v>
      </c>
      <c r="O38" s="31">
        <f t="shared" si="0"/>
        <v>2713.4088556019406</v>
      </c>
      <c r="P38" s="30">
        <f t="shared" si="1"/>
        <v>0.19716226112870036</v>
      </c>
      <c r="Q38" s="30">
        <f t="shared" si="1"/>
        <v>0.80283773887129961</v>
      </c>
      <c r="R38" s="4">
        <f t="shared" si="2"/>
        <v>2094.8490244924415</v>
      </c>
      <c r="S38" s="4">
        <f t="shared" si="2"/>
        <v>8530.1509755075585</v>
      </c>
    </row>
    <row r="39" spans="9:19" x14ac:dyDescent="0.3">
      <c r="I39">
        <v>18</v>
      </c>
      <c r="J39" s="14">
        <f>'Performance evolution'!P39</f>
        <v>0.45</v>
      </c>
      <c r="K39" s="25">
        <f>'Performance evolution'!O39</f>
        <v>0.7</v>
      </c>
      <c r="L39" s="15">
        <f t="shared" si="5"/>
        <v>22149.255422442147</v>
      </c>
      <c r="M39" s="15">
        <f t="shared" si="5"/>
        <v>62850.744577557853</v>
      </c>
      <c r="N39" s="31">
        <f t="shared" si="0"/>
        <v>653.9826737920132</v>
      </c>
      <c r="O39" s="31">
        <f t="shared" si="0"/>
        <v>2730.1213857088296</v>
      </c>
      <c r="P39" s="30">
        <f t="shared" si="1"/>
        <v>0.19325134874501348</v>
      </c>
      <c r="Q39" s="30">
        <f t="shared" si="1"/>
        <v>0.80674865125498663</v>
      </c>
      <c r="R39" s="4">
        <f t="shared" si="2"/>
        <v>2053.2955804157682</v>
      </c>
      <c r="S39" s="4">
        <f t="shared" si="2"/>
        <v>8571.7044195842336</v>
      </c>
    </row>
    <row r="40" spans="9:19" x14ac:dyDescent="0.3">
      <c r="I40">
        <v>18.5</v>
      </c>
      <c r="J40" s="14">
        <f>'Performance evolution'!P40</f>
        <v>0.45</v>
      </c>
      <c r="K40" s="25">
        <f>'Performance evolution'!O40</f>
        <v>0.7</v>
      </c>
      <c r="L40" s="15">
        <f t="shared" si="5"/>
        <v>21433.894075052645</v>
      </c>
      <c r="M40" s="15">
        <f t="shared" si="5"/>
        <v>63566.105924947355</v>
      </c>
      <c r="N40" s="31">
        <f t="shared" si="0"/>
        <v>642.26726100891995</v>
      </c>
      <c r="O40" s="31">
        <f t="shared" si="0"/>
        <v>2745.5382751262082</v>
      </c>
      <c r="P40" s="30">
        <f t="shared" si="1"/>
        <v>0.18958209205290763</v>
      </c>
      <c r="Q40" s="30">
        <f t="shared" si="1"/>
        <v>0.81041790794709245</v>
      </c>
      <c r="R40" s="4">
        <f t="shared" si="2"/>
        <v>2014.3097280621437</v>
      </c>
      <c r="S40" s="4">
        <f t="shared" si="2"/>
        <v>8610.6902719378577</v>
      </c>
    </row>
    <row r="41" spans="9:19" x14ac:dyDescent="0.3">
      <c r="I41">
        <v>19</v>
      </c>
      <c r="J41" s="14">
        <f>'Performance evolution'!P41</f>
        <v>0.45</v>
      </c>
      <c r="K41" s="25">
        <f>'Performance evolution'!O41</f>
        <v>0.7</v>
      </c>
      <c r="L41" s="15">
        <f t="shared" si="5"/>
        <v>20768.96704373321</v>
      </c>
      <c r="M41" s="15">
        <f t="shared" si="5"/>
        <v>64231.03295626679</v>
      </c>
      <c r="N41" s="31">
        <f t="shared" si="0"/>
        <v>631.18380769097018</v>
      </c>
      <c r="O41" s="31">
        <f t="shared" si="0"/>
        <v>2759.7762337522595</v>
      </c>
      <c r="P41" s="30">
        <f t="shared" si="1"/>
        <v>0.18613720007810278</v>
      </c>
      <c r="Q41" s="30">
        <f t="shared" si="1"/>
        <v>0.81386279992189714</v>
      </c>
      <c r="R41" s="4">
        <f t="shared" si="2"/>
        <v>1977.7077508298421</v>
      </c>
      <c r="S41" s="4">
        <f t="shared" si="2"/>
        <v>8647.2922491701574</v>
      </c>
    </row>
    <row r="42" spans="9:19" x14ac:dyDescent="0.3">
      <c r="I42">
        <v>19.5</v>
      </c>
      <c r="J42" s="14">
        <f>'Performance evolution'!P42</f>
        <v>0.45</v>
      </c>
      <c r="K42" s="25">
        <f>'Performance evolution'!O42</f>
        <v>0.7</v>
      </c>
      <c r="L42" s="15">
        <f t="shared" si="5"/>
        <v>20150.553914096399</v>
      </c>
      <c r="M42" s="15">
        <f t="shared" si="5"/>
        <v>64849.446085903604</v>
      </c>
      <c r="N42" s="31">
        <f t="shared" si="0"/>
        <v>620.69999086080406</v>
      </c>
      <c r="O42" s="31">
        <f t="shared" si="0"/>
        <v>2772.9398957970839</v>
      </c>
      <c r="P42" s="30">
        <f t="shared" si="1"/>
        <v>0.18290095932131431</v>
      </c>
      <c r="Q42" s="30">
        <f t="shared" si="1"/>
        <v>0.81709904067868566</v>
      </c>
      <c r="R42" s="4">
        <f t="shared" si="2"/>
        <v>1943.3226927889646</v>
      </c>
      <c r="S42" s="4">
        <f t="shared" si="2"/>
        <v>8681.6773072110354</v>
      </c>
    </row>
    <row r="43" spans="9:19" x14ac:dyDescent="0.3">
      <c r="I43" s="8">
        <v>20</v>
      </c>
      <c r="J43" s="14">
        <f>'Performance evolution'!P43</f>
        <v>0.45</v>
      </c>
      <c r="K43" s="25">
        <f>'Performance evolution'!O43</f>
        <v>0.7</v>
      </c>
      <c r="L43" s="23">
        <f>L42-($F$2*$F$3*$F$4*($F$5/2))*L42/SUM($L42:$M42)+R42</f>
        <v>19575.057367623311</v>
      </c>
      <c r="M43" s="23">
        <f>M42-($F$2*$F$3*$F$4*($F$5/2))*M42/SUM($L42:$M42)+S42</f>
        <v>65424.942632376689</v>
      </c>
      <c r="N43" s="32">
        <f t="shared" si="0"/>
        <v>610.78474315273911</v>
      </c>
      <c r="O43" s="32">
        <f t="shared" si="0"/>
        <v>2785.1232262753106</v>
      </c>
      <c r="P43" s="33">
        <f t="shared" si="1"/>
        <v>0.17985903877589754</v>
      </c>
      <c r="Q43" s="33">
        <f t="shared" si="1"/>
        <v>0.8201409612241024</v>
      </c>
      <c r="R43" s="24">
        <f t="shared" si="2"/>
        <v>1911.0022869939114</v>
      </c>
      <c r="S43" s="24">
        <f t="shared" si="2"/>
        <v>8713.9977130060888</v>
      </c>
    </row>
    <row r="44" spans="9:19" x14ac:dyDescent="0.3">
      <c r="J44" s="14"/>
      <c r="K44" s="25"/>
      <c r="L44" s="15"/>
      <c r="M44" s="15"/>
      <c r="N44" s="31"/>
      <c r="O44" s="31"/>
      <c r="P44" s="30"/>
      <c r="Q44" s="30"/>
    </row>
  </sheetData>
  <pageMargins left="0.7" right="0.7" top="0.75" bottom="0.75" header="0.3" footer="0.3"/>
  <pageSetup paperSize="9" orientation="portrait" r:id="rId1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DB36DE-7286-497B-840B-1F94CEED69C7}">
  <dimension ref="B2:S44"/>
  <sheetViews>
    <sheetView topLeftCell="A3" zoomScale="72" zoomScaleNormal="80" workbookViewId="0">
      <selection activeCell="F14" sqref="F14:F15"/>
    </sheetView>
  </sheetViews>
  <sheetFormatPr defaultRowHeight="14.4" x14ac:dyDescent="0.3"/>
  <cols>
    <col min="3" max="3" width="11" customWidth="1"/>
    <col min="11" max="13" width="8.88671875" style="14"/>
  </cols>
  <sheetData>
    <row r="2" spans="2:19" ht="14.4" customHeight="1" x14ac:dyDescent="0.3">
      <c r="B2" t="s">
        <v>27</v>
      </c>
      <c r="F2" s="1">
        <v>1000000</v>
      </c>
      <c r="I2" t="s">
        <v>1</v>
      </c>
      <c r="J2" t="s">
        <v>46</v>
      </c>
      <c r="K2" t="s">
        <v>47</v>
      </c>
      <c r="L2" t="s">
        <v>38</v>
      </c>
      <c r="M2" t="s">
        <v>39</v>
      </c>
      <c r="N2" s="28" t="s">
        <v>44</v>
      </c>
      <c r="O2" t="s">
        <v>45</v>
      </c>
      <c r="P2" t="s">
        <v>48</v>
      </c>
      <c r="Q2" t="s">
        <v>49</v>
      </c>
      <c r="R2" t="s">
        <v>50</v>
      </c>
      <c r="S2" t="s">
        <v>51</v>
      </c>
    </row>
    <row r="3" spans="2:19" x14ac:dyDescent="0.3">
      <c r="B3" t="s">
        <v>28</v>
      </c>
      <c r="F3" s="16">
        <v>0.16</v>
      </c>
      <c r="I3">
        <v>0</v>
      </c>
      <c r="J3" s="14">
        <f>'Performance evolution'!L3</f>
        <v>1.5</v>
      </c>
      <c r="K3" s="25">
        <f>'Performance evolution'!K3</f>
        <v>1.2</v>
      </c>
      <c r="L3" s="15">
        <f>F2*F3*F4-M3</f>
        <v>95808</v>
      </c>
      <c r="M3" s="29">
        <f>F2*F3*F4*0.002</f>
        <v>192</v>
      </c>
      <c r="N3" s="31">
        <f>IF($F$6=1,J3^$F$7*LOG(L3)^$F$8,EXP(J3*$F$7+LOG(L3)*$F$8))</f>
        <v>6901.4504407603508</v>
      </c>
      <c r="O3" s="31">
        <f>IF($F$6=1,K3^$F$7*LOG(M3)^$F$8,EXP(K3*$F$7+LOG(M3)*$F$8))</f>
        <v>89.367280835918265</v>
      </c>
      <c r="P3" s="30">
        <f>N3/SUM($N3:$O3)</f>
        <v>0.98721647675638269</v>
      </c>
      <c r="Q3" s="30">
        <f>O3/SUM($N3:$O3)</f>
        <v>1.278352324361739E-2</v>
      </c>
      <c r="R3" s="4">
        <f>$F$2*$F$3*$F$4*($F$5/2)*P3</f>
        <v>9477.2781768612731</v>
      </c>
      <c r="S3" s="4">
        <f>$F$2*$F$3*$F$4*($F$5/2)*Q3</f>
        <v>122.72182313872695</v>
      </c>
    </row>
    <row r="4" spans="2:19" x14ac:dyDescent="0.3">
      <c r="B4" t="s">
        <v>29</v>
      </c>
      <c r="F4" s="17">
        <f>'Total market'!G5</f>
        <v>0.6</v>
      </c>
      <c r="I4">
        <v>0.5</v>
      </c>
      <c r="J4" s="14">
        <f>'Performance evolution'!L4</f>
        <v>1.5</v>
      </c>
      <c r="K4" s="25">
        <f>'Performance evolution'!K4</f>
        <v>1.2001464722680626</v>
      </c>
      <c r="L4" s="15">
        <f>L3-($F$2*$F$3*$F$4*($F$5/2))*L3/SUM($L3:$M3)+R3</f>
        <v>95704.478176861274</v>
      </c>
      <c r="M4" s="15">
        <f>M3-($F$2*$F$3*$F$4*($F$5/2))*M3/SUM($L3:$M3)+S3</f>
        <v>295.52182313872697</v>
      </c>
      <c r="N4" s="31">
        <f t="shared" ref="N4:O43" si="0">IF($F$6=1,J4^$F$7*LOG(L4)^$F$8,EXP(J4*$F$7+LOG(L4)*$F$8))</f>
        <v>6898.198623557043</v>
      </c>
      <c r="O4" s="31">
        <f t="shared" si="0"/>
        <v>132.57801516930482</v>
      </c>
      <c r="P4" s="30">
        <f t="shared" ref="P4:Q43" si="1">N4/SUM($N4:$O4)</f>
        <v>0.98114319057740362</v>
      </c>
      <c r="Q4" s="30">
        <f t="shared" si="1"/>
        <v>1.8856809422596283E-2</v>
      </c>
      <c r="R4" s="4">
        <f t="shared" ref="R4:S43" si="2">$F$2*$F$3*$F$4*($F$5/2)*P4</f>
        <v>9418.9746295430741</v>
      </c>
      <c r="S4" s="4">
        <f t="shared" si="2"/>
        <v>181.02537045692432</v>
      </c>
    </row>
    <row r="5" spans="2:19" x14ac:dyDescent="0.3">
      <c r="B5" t="s">
        <v>40</v>
      </c>
      <c r="F5" s="17">
        <v>0.2</v>
      </c>
      <c r="I5">
        <v>1</v>
      </c>
      <c r="J5" s="14">
        <f>'Performance evolution'!L5</f>
        <v>1.5</v>
      </c>
      <c r="K5" s="25">
        <f>'Performance evolution'!K5</f>
        <v>1.2003267526724115</v>
      </c>
      <c r="L5" s="15">
        <f t="shared" ref="L5:M20" si="3">L4-($F$2*$F$3*$F$4*($F$5/2))*L4/SUM($L4:$M4)+R4</f>
        <v>95553.004988718225</v>
      </c>
      <c r="M5" s="15">
        <f t="shared" si="3"/>
        <v>446.9950112817786</v>
      </c>
      <c r="N5" s="31">
        <f t="shared" si="0"/>
        <v>6893.4364323147129</v>
      </c>
      <c r="O5" s="31">
        <f t="shared" si="0"/>
        <v>188.39802550765029</v>
      </c>
      <c r="P5" s="30">
        <f t="shared" si="1"/>
        <v>0.97339700234032556</v>
      </c>
      <c r="Q5" s="30">
        <f t="shared" si="1"/>
        <v>2.6602997659674461E-2</v>
      </c>
      <c r="R5" s="4">
        <f t="shared" si="2"/>
        <v>9344.6112224671251</v>
      </c>
      <c r="S5" s="4">
        <f t="shared" si="2"/>
        <v>255.38877753287483</v>
      </c>
    </row>
    <row r="6" spans="2:19" x14ac:dyDescent="0.3">
      <c r="B6" t="s">
        <v>41</v>
      </c>
      <c r="F6" s="1">
        <v>1</v>
      </c>
      <c r="I6">
        <v>1.5</v>
      </c>
      <c r="J6" s="14">
        <f>'Performance evolution'!L6</f>
        <v>1.5</v>
      </c>
      <c r="K6" s="25">
        <f>'Performance evolution'!K6</f>
        <v>1.2005539420231446</v>
      </c>
      <c r="L6" s="15">
        <f t="shared" si="3"/>
        <v>95342.315712313532</v>
      </c>
      <c r="M6" s="15">
        <f t="shared" si="3"/>
        <v>657.6842876864755</v>
      </c>
      <c r="N6" s="31">
        <f t="shared" si="0"/>
        <v>6886.8043552474664</v>
      </c>
      <c r="O6" s="31">
        <f t="shared" si="0"/>
        <v>256.14256796081639</v>
      </c>
      <c r="P6" s="30">
        <f t="shared" si="1"/>
        <v>0.96414049121258638</v>
      </c>
      <c r="Q6" s="30">
        <f t="shared" si="1"/>
        <v>3.5859508787413605E-2</v>
      </c>
      <c r="R6" s="4">
        <f t="shared" si="2"/>
        <v>9255.7487156408297</v>
      </c>
      <c r="S6" s="4">
        <f t="shared" si="2"/>
        <v>344.2512843591706</v>
      </c>
    </row>
    <row r="7" spans="2:19" ht="14.4" customHeight="1" x14ac:dyDescent="0.3">
      <c r="B7" t="s">
        <v>42</v>
      </c>
      <c r="F7" s="1">
        <v>2</v>
      </c>
      <c r="I7">
        <v>2</v>
      </c>
      <c r="J7" s="14">
        <f>'Performance evolution'!L7</f>
        <v>1.5</v>
      </c>
      <c r="K7" s="25">
        <f>'Performance evolution'!K7</f>
        <v>1.2008476258325687</v>
      </c>
      <c r="L7" s="15">
        <f t="shared" si="3"/>
        <v>95063.832856723006</v>
      </c>
      <c r="M7" s="15">
        <f t="shared" si="3"/>
        <v>936.16714327699856</v>
      </c>
      <c r="N7" s="31">
        <f t="shared" si="0"/>
        <v>6878.023613358725</v>
      </c>
      <c r="O7" s="31">
        <f t="shared" si="0"/>
        <v>334.00067428338394</v>
      </c>
      <c r="P7" s="30">
        <f t="shared" si="1"/>
        <v>0.9536883597500222</v>
      </c>
      <c r="Q7" s="30">
        <f t="shared" si="1"/>
        <v>4.6311640249977824E-2</v>
      </c>
      <c r="R7" s="4">
        <f t="shared" si="2"/>
        <v>9155.4082536002134</v>
      </c>
      <c r="S7" s="4">
        <f t="shared" si="2"/>
        <v>444.5917463997871</v>
      </c>
    </row>
    <row r="8" spans="2:19" ht="14.4" customHeight="1" x14ac:dyDescent="0.3">
      <c r="B8" t="s">
        <v>43</v>
      </c>
      <c r="F8" s="1">
        <v>5</v>
      </c>
      <c r="I8">
        <v>2.5</v>
      </c>
      <c r="J8" s="14">
        <f>'Performance evolution'!L8</f>
        <v>1.5</v>
      </c>
      <c r="K8" s="25">
        <f>'Performance evolution'!K8</f>
        <v>1.2012376012551851</v>
      </c>
      <c r="L8" s="15">
        <f t="shared" si="3"/>
        <v>94712.857824650913</v>
      </c>
      <c r="M8" s="15">
        <f t="shared" si="3"/>
        <v>1287.1421753490858</v>
      </c>
      <c r="N8" s="31">
        <f t="shared" si="0"/>
        <v>6866.9332620324567</v>
      </c>
      <c r="O8" s="31">
        <f t="shared" si="0"/>
        <v>419.56475051683856</v>
      </c>
      <c r="P8" s="30">
        <f t="shared" si="1"/>
        <v>0.94241887532333979</v>
      </c>
      <c r="Q8" s="30">
        <f t="shared" si="1"/>
        <v>5.7581124676660315E-2</v>
      </c>
      <c r="R8" s="4">
        <f t="shared" si="2"/>
        <v>9047.2212031040617</v>
      </c>
      <c r="S8" s="4">
        <f t="shared" si="2"/>
        <v>552.77879689593908</v>
      </c>
    </row>
    <row r="9" spans="2:19" x14ac:dyDescent="0.3">
      <c r="B9" s="27"/>
      <c r="I9">
        <v>3</v>
      </c>
      <c r="J9" s="14">
        <f>'Performance evolution'!L9</f>
        <v>1.5</v>
      </c>
      <c r="K9" s="25">
        <f>'Performance evolution'!K9</f>
        <v>1.2017698535986099</v>
      </c>
      <c r="L9" s="15">
        <f t="shared" si="3"/>
        <v>94288.793245289882</v>
      </c>
      <c r="M9" s="15">
        <f t="shared" si="3"/>
        <v>1711.2067547101165</v>
      </c>
      <c r="N9" s="31">
        <f t="shared" si="0"/>
        <v>6853.4976316251395</v>
      </c>
      <c r="O9" s="31">
        <f t="shared" si="0"/>
        <v>510.35725382388</v>
      </c>
      <c r="P9" s="30">
        <f t="shared" si="1"/>
        <v>0.93069428149210998</v>
      </c>
      <c r="Q9" s="30">
        <f t="shared" si="1"/>
        <v>6.9305718507889955E-2</v>
      </c>
      <c r="R9" s="4">
        <f t="shared" si="2"/>
        <v>8934.6651023242557</v>
      </c>
      <c r="S9" s="4">
        <f t="shared" si="2"/>
        <v>665.3348976757436</v>
      </c>
    </row>
    <row r="10" spans="2:19" x14ac:dyDescent="0.3">
      <c r="I10">
        <v>3.5</v>
      </c>
      <c r="J10" s="14">
        <f>'Performance evolution'!L10</f>
        <v>1.5</v>
      </c>
      <c r="K10" s="25">
        <f>'Performance evolution'!K10</f>
        <v>1.2025159915903367</v>
      </c>
      <c r="L10" s="15">
        <f t="shared" si="3"/>
        <v>93794.579023085156</v>
      </c>
      <c r="M10" s="15">
        <f t="shared" si="3"/>
        <v>2205.4209769148483</v>
      </c>
      <c r="N10" s="31">
        <f t="shared" si="0"/>
        <v>6837.7897382090459</v>
      </c>
      <c r="O10" s="31">
        <f t="shared" si="0"/>
        <v>604.20294669307168</v>
      </c>
      <c r="P10" s="30">
        <f t="shared" si="1"/>
        <v>0.91881167151388854</v>
      </c>
      <c r="Q10" s="30">
        <f t="shared" si="1"/>
        <v>8.1188328486111461E-2</v>
      </c>
      <c r="R10" s="4">
        <f t="shared" si="2"/>
        <v>8820.5920465333293</v>
      </c>
      <c r="S10" s="4">
        <f t="shared" si="2"/>
        <v>779.40795346667005</v>
      </c>
    </row>
    <row r="11" spans="2:19" x14ac:dyDescent="0.3">
      <c r="I11">
        <v>4</v>
      </c>
      <c r="J11" s="14">
        <f>'Performance evolution'!L11</f>
        <v>1.5</v>
      </c>
      <c r="K11" s="25">
        <f>'Performance evolution'!K11</f>
        <v>1.2035876537990415</v>
      </c>
      <c r="L11" s="15">
        <f t="shared" si="3"/>
        <v>93235.713167309965</v>
      </c>
      <c r="M11" s="15">
        <f t="shared" si="3"/>
        <v>2764.2868326900334</v>
      </c>
      <c r="N11" s="31">
        <f t="shared" si="0"/>
        <v>6819.9619720652181</v>
      </c>
      <c r="O11" s="31">
        <f t="shared" si="0"/>
        <v>699.43402227343006</v>
      </c>
      <c r="P11" s="30">
        <f t="shared" si="1"/>
        <v>0.90698268547100946</v>
      </c>
      <c r="Q11" s="30">
        <f t="shared" si="1"/>
        <v>9.3017314528990605E-2</v>
      </c>
      <c r="R11" s="4">
        <f t="shared" si="2"/>
        <v>8707.0337805216914</v>
      </c>
      <c r="S11" s="4">
        <f t="shared" si="2"/>
        <v>892.96621947830977</v>
      </c>
    </row>
    <row r="12" spans="2:19" x14ac:dyDescent="0.3">
      <c r="I12">
        <v>4.5</v>
      </c>
      <c r="J12" s="14">
        <f>'Performance evolution'!L12</f>
        <v>1.5</v>
      </c>
      <c r="K12" s="25">
        <f>'Performance evolution'!K12</f>
        <v>1.2051572548090952</v>
      </c>
      <c r="L12" s="15">
        <f t="shared" si="3"/>
        <v>92619.175631100661</v>
      </c>
      <c r="M12" s="15">
        <f t="shared" si="3"/>
        <v>3380.8243688993398</v>
      </c>
      <c r="N12" s="31">
        <f t="shared" si="0"/>
        <v>6800.2136640705339</v>
      </c>
      <c r="O12" s="31">
        <f t="shared" si="0"/>
        <v>794.98629758917298</v>
      </c>
      <c r="P12" s="30">
        <f t="shared" si="1"/>
        <v>0.89533043216739061</v>
      </c>
      <c r="Q12" s="30">
        <f t="shared" si="1"/>
        <v>0.1046695678326094</v>
      </c>
      <c r="R12" s="4">
        <f t="shared" si="2"/>
        <v>8595.1721488069506</v>
      </c>
      <c r="S12" s="4">
        <f t="shared" si="2"/>
        <v>1004.8278511930503</v>
      </c>
    </row>
    <row r="13" spans="2:19" x14ac:dyDescent="0.3">
      <c r="I13">
        <v>5</v>
      </c>
      <c r="J13" s="14">
        <f>'Performance evolution'!L13</f>
        <v>1.5</v>
      </c>
      <c r="K13" s="25">
        <f>'Performance evolution'!K13</f>
        <v>1.2074851634876675</v>
      </c>
      <c r="L13" s="15">
        <f t="shared" si="3"/>
        <v>91952.43021679754</v>
      </c>
      <c r="M13" s="15">
        <f t="shared" si="3"/>
        <v>4047.5697832024562</v>
      </c>
      <c r="N13" s="31">
        <f t="shared" si="0"/>
        <v>6778.7607067441786</v>
      </c>
      <c r="O13" s="31">
        <f t="shared" si="0"/>
        <v>890.45364042784831</v>
      </c>
      <c r="P13" s="30">
        <f t="shared" si="1"/>
        <v>0.88389245623885881</v>
      </c>
      <c r="Q13" s="30">
        <f t="shared" si="1"/>
        <v>0.11610754376114124</v>
      </c>
      <c r="R13" s="4">
        <f t="shared" si="2"/>
        <v>8485.3675798930453</v>
      </c>
      <c r="S13" s="4">
        <f t="shared" si="2"/>
        <v>1114.6324201069558</v>
      </c>
    </row>
    <row r="14" spans="2:19" x14ac:dyDescent="0.3">
      <c r="I14">
        <v>5.5</v>
      </c>
      <c r="J14" s="14">
        <f>'Performance evolution'!L14</f>
        <v>1.5</v>
      </c>
      <c r="K14" s="25">
        <f>'Performance evolution'!K14</f>
        <v>1.2109503110570272</v>
      </c>
      <c r="L14" s="15">
        <f t="shared" si="3"/>
        <v>91242.554775010838</v>
      </c>
      <c r="M14" s="15">
        <f t="shared" si="3"/>
        <v>4757.4452249891665</v>
      </c>
      <c r="N14" s="31">
        <f t="shared" si="0"/>
        <v>6755.8085862254529</v>
      </c>
      <c r="O14" s="31">
        <f t="shared" si="0"/>
        <v>986.14671420912396</v>
      </c>
      <c r="P14" s="30">
        <f t="shared" si="1"/>
        <v>0.87262304212040998</v>
      </c>
      <c r="Q14" s="30">
        <f t="shared" si="1"/>
        <v>0.12737695787959002</v>
      </c>
      <c r="R14" s="4">
        <f t="shared" si="2"/>
        <v>8377.1812043559366</v>
      </c>
      <c r="S14" s="4">
        <f t="shared" si="2"/>
        <v>1222.8187956440643</v>
      </c>
    </row>
    <row r="15" spans="2:19" x14ac:dyDescent="0.3">
      <c r="I15">
        <v>6</v>
      </c>
      <c r="J15" s="14">
        <f>'Performance evolution'!L15</f>
        <v>1.5</v>
      </c>
      <c r="K15" s="25">
        <f>'Performance evolution'!K15</f>
        <v>1.2160766206419642</v>
      </c>
      <c r="L15" s="15">
        <f t="shared" si="3"/>
        <v>90495.480501865692</v>
      </c>
      <c r="M15" s="15">
        <f t="shared" si="3"/>
        <v>5504.5194981343138</v>
      </c>
      <c r="N15" s="31">
        <f t="shared" si="0"/>
        <v>6731.5280743805497</v>
      </c>
      <c r="O15" s="31">
        <f t="shared" si="0"/>
        <v>1083.1723033419839</v>
      </c>
      <c r="P15" s="30">
        <f t="shared" si="1"/>
        <v>0.8613929836094808</v>
      </c>
      <c r="Q15" s="30">
        <f t="shared" si="1"/>
        <v>0.13860701639051923</v>
      </c>
      <c r="R15" s="4">
        <f t="shared" si="2"/>
        <v>8269.3726426510166</v>
      </c>
      <c r="S15" s="4">
        <f t="shared" si="2"/>
        <v>1330.6273573489846</v>
      </c>
    </row>
    <row r="16" spans="2:19" x14ac:dyDescent="0.3">
      <c r="I16">
        <v>6.5</v>
      </c>
      <c r="J16" s="14">
        <f>'Performance evolution'!L16</f>
        <v>1.5</v>
      </c>
      <c r="K16" s="25">
        <f>'Performance evolution'!K16</f>
        <v>1.2235439753666559</v>
      </c>
      <c r="L16" s="15">
        <f t="shared" si="3"/>
        <v>89715.305094330135</v>
      </c>
      <c r="M16" s="15">
        <f t="shared" si="3"/>
        <v>6284.6949056698668</v>
      </c>
      <c r="N16" s="31">
        <f t="shared" si="0"/>
        <v>6706.0323721845061</v>
      </c>
      <c r="O16" s="31">
        <f t="shared" si="0"/>
        <v>1183.5223134483567</v>
      </c>
      <c r="P16" s="30">
        <f t="shared" si="1"/>
        <v>0.84998870524294745</v>
      </c>
      <c r="Q16" s="30">
        <f t="shared" si="1"/>
        <v>0.15001129475705258</v>
      </c>
      <c r="R16" s="4">
        <f t="shared" si="2"/>
        <v>8159.8915703322955</v>
      </c>
      <c r="S16" s="4">
        <f t="shared" si="2"/>
        <v>1440.1084296677047</v>
      </c>
    </row>
    <row r="17" spans="9:19" x14ac:dyDescent="0.3">
      <c r="I17">
        <v>7</v>
      </c>
      <c r="J17" s="14">
        <f>'Performance evolution'!L17</f>
        <v>1.5</v>
      </c>
      <c r="K17" s="25">
        <f>'Performance evolution'!K17</f>
        <v>1.2341735488211589</v>
      </c>
      <c r="L17" s="15">
        <f t="shared" si="3"/>
        <v>88903.666155229424</v>
      </c>
      <c r="M17" s="15">
        <f t="shared" si="3"/>
        <v>7096.3338447705846</v>
      </c>
      <c r="N17" s="31">
        <f t="shared" si="0"/>
        <v>6679.3552212887489</v>
      </c>
      <c r="O17" s="31">
        <f t="shared" si="0"/>
        <v>1290.1471725108806</v>
      </c>
      <c r="P17" s="30">
        <f t="shared" si="1"/>
        <v>0.83811446326753969</v>
      </c>
      <c r="Q17" s="30">
        <f t="shared" si="1"/>
        <v>0.16188553673246037</v>
      </c>
      <c r="R17" s="4">
        <f t="shared" si="2"/>
        <v>8045.8988473683812</v>
      </c>
      <c r="S17" s="4">
        <f t="shared" si="2"/>
        <v>1554.1011526316195</v>
      </c>
    </row>
    <row r="18" spans="9:19" x14ac:dyDescent="0.3">
      <c r="I18">
        <v>7.5</v>
      </c>
      <c r="J18" s="14">
        <f>'Performance evolution'!L18</f>
        <v>1.5</v>
      </c>
      <c r="K18" s="25">
        <f>'Performance evolution'!K18</f>
        <v>1.2488846690571396</v>
      </c>
      <c r="L18" s="15">
        <f t="shared" si="3"/>
        <v>88059.198387074866</v>
      </c>
      <c r="M18" s="15">
        <f t="shared" si="3"/>
        <v>7940.8016129251464</v>
      </c>
      <c r="N18" s="31">
        <f t="shared" si="0"/>
        <v>6651.4307345018051</v>
      </c>
      <c r="O18" s="31">
        <f t="shared" si="0"/>
        <v>1406.9937624299391</v>
      </c>
      <c r="P18" s="30">
        <f t="shared" si="1"/>
        <v>0.82540088785771293</v>
      </c>
      <c r="Q18" s="30">
        <f t="shared" si="1"/>
        <v>0.1745991121422871</v>
      </c>
      <c r="R18" s="4">
        <f t="shared" si="2"/>
        <v>7923.8485234340442</v>
      </c>
      <c r="S18" s="4">
        <f t="shared" si="2"/>
        <v>1676.151476565956</v>
      </c>
    </row>
    <row r="19" spans="9:19" x14ac:dyDescent="0.3">
      <c r="I19">
        <v>8</v>
      </c>
      <c r="J19" s="14">
        <f>'Performance evolution'!L19</f>
        <v>1.5</v>
      </c>
      <c r="K19" s="25">
        <f>'Performance evolution'!K19</f>
        <v>1.2686297901478318</v>
      </c>
      <c r="L19" s="15">
        <f t="shared" si="3"/>
        <v>87177.127071801428</v>
      </c>
      <c r="M19" s="15">
        <f t="shared" si="3"/>
        <v>8822.8729281985889</v>
      </c>
      <c r="N19" s="31">
        <f t="shared" si="0"/>
        <v>6622.0766800622832</v>
      </c>
      <c r="O19" s="31">
        <f t="shared" si="0"/>
        <v>1539.0070248305001</v>
      </c>
      <c r="P19" s="30">
        <f t="shared" si="1"/>
        <v>0.81142124251123349</v>
      </c>
      <c r="Q19" s="30">
        <f t="shared" si="1"/>
        <v>0.18857875748876649</v>
      </c>
      <c r="R19" s="4">
        <f t="shared" si="2"/>
        <v>7789.6439281078419</v>
      </c>
      <c r="S19" s="4">
        <f t="shared" si="2"/>
        <v>1810.3560718921583</v>
      </c>
    </row>
    <row r="20" spans="9:19" x14ac:dyDescent="0.3">
      <c r="I20">
        <v>8.5</v>
      </c>
      <c r="J20" s="14">
        <f>'Performance evolution'!L20</f>
        <v>1.5</v>
      </c>
      <c r="K20" s="25">
        <f>'Performance evolution'!K20</f>
        <v>1.2943185559528754</v>
      </c>
      <c r="L20" s="15">
        <f t="shared" si="3"/>
        <v>86249.05829272914</v>
      </c>
      <c r="M20" s="15">
        <f t="shared" si="3"/>
        <v>9750.9417072708893</v>
      </c>
      <c r="N20" s="31">
        <f t="shared" si="0"/>
        <v>6590.9832522614024</v>
      </c>
      <c r="O20" s="31">
        <f t="shared" si="0"/>
        <v>1692.107233682628</v>
      </c>
      <c r="P20" s="30">
        <f t="shared" si="1"/>
        <v>0.79571547159190825</v>
      </c>
      <c r="Q20" s="30">
        <f t="shared" si="1"/>
        <v>0.20428452840809178</v>
      </c>
      <c r="R20" s="4">
        <f t="shared" si="2"/>
        <v>7638.8685272823195</v>
      </c>
      <c r="S20" s="4">
        <f t="shared" si="2"/>
        <v>1961.1314727176809</v>
      </c>
    </row>
    <row r="21" spans="9:19" x14ac:dyDescent="0.3">
      <c r="I21">
        <v>9</v>
      </c>
      <c r="J21" s="14">
        <f>'Performance evolution'!L21</f>
        <v>1.5</v>
      </c>
      <c r="K21" s="25">
        <f>'Performance evolution'!K21</f>
        <v>1.3267382729077177</v>
      </c>
      <c r="L21" s="15">
        <f t="shared" ref="L21:M30" si="4">L20-($F$2*$F$3*$F$4*($F$5/2))*L20/SUM($L20:$M20)+R20</f>
        <v>85263.020990738543</v>
      </c>
      <c r="M21" s="15">
        <f t="shared" si="4"/>
        <v>10736.979009261482</v>
      </c>
      <c r="N21" s="31">
        <f t="shared" si="0"/>
        <v>6557.7092055132343</v>
      </c>
      <c r="O21" s="31">
        <f t="shared" si="0"/>
        <v>1873.1432655554277</v>
      </c>
      <c r="P21" s="30">
        <f t="shared" si="1"/>
        <v>0.77782279170661439</v>
      </c>
      <c r="Q21" s="30">
        <f t="shared" si="1"/>
        <v>0.22217720829338572</v>
      </c>
      <c r="R21" s="4">
        <f t="shared" si="2"/>
        <v>7467.0988003834982</v>
      </c>
      <c r="S21" s="4">
        <f t="shared" si="2"/>
        <v>2132.9011996165027</v>
      </c>
    </row>
    <row r="22" spans="9:19" x14ac:dyDescent="0.3">
      <c r="I22">
        <v>9.5</v>
      </c>
      <c r="J22" s="14">
        <f>'Performance evolution'!L22</f>
        <v>1.5</v>
      </c>
      <c r="K22" s="25">
        <f>'Performance evolution'!K22</f>
        <v>1.3664698220215097</v>
      </c>
      <c r="L22" s="15">
        <f t="shared" si="4"/>
        <v>84203.817692048193</v>
      </c>
      <c r="M22" s="15">
        <f t="shared" si="4"/>
        <v>11796.182307951836</v>
      </c>
      <c r="N22" s="31">
        <f t="shared" si="0"/>
        <v>6521.6873197260447</v>
      </c>
      <c r="O22" s="31">
        <f t="shared" si="0"/>
        <v>2089.7824088795569</v>
      </c>
      <c r="P22" s="30">
        <f t="shared" si="1"/>
        <v>0.75732569761724733</v>
      </c>
      <c r="Q22" s="30">
        <f t="shared" si="1"/>
        <v>0.24267430238275267</v>
      </c>
      <c r="R22" s="4">
        <f t="shared" si="2"/>
        <v>7270.3266971255744</v>
      </c>
      <c r="S22" s="4">
        <f t="shared" si="2"/>
        <v>2329.6733028744256</v>
      </c>
    </row>
    <row r="23" spans="9:19" x14ac:dyDescent="0.3">
      <c r="I23">
        <v>10</v>
      </c>
      <c r="J23" s="14">
        <f>'Performance evolution'!L23</f>
        <v>1.5</v>
      </c>
      <c r="K23" s="25">
        <f>'Performance evolution'!K23</f>
        <v>1.413791315571453</v>
      </c>
      <c r="L23" s="15">
        <f t="shared" si="4"/>
        <v>83053.762619968955</v>
      </c>
      <c r="M23" s="15">
        <f t="shared" si="4"/>
        <v>12946.237380031078</v>
      </c>
      <c r="N23" s="31">
        <f t="shared" si="0"/>
        <v>6482.2420243297538</v>
      </c>
      <c r="O23" s="31">
        <f t="shared" si="0"/>
        <v>2350.2386411243242</v>
      </c>
      <c r="P23" s="30">
        <f t="shared" si="1"/>
        <v>0.73390956288003406</v>
      </c>
      <c r="Q23" s="30">
        <f t="shared" si="1"/>
        <v>0.26609043711996605</v>
      </c>
      <c r="R23" s="4">
        <f t="shared" si="2"/>
        <v>7045.5318036483268</v>
      </c>
      <c r="S23" s="4">
        <f t="shared" si="2"/>
        <v>2554.4681963516741</v>
      </c>
    </row>
    <row r="24" spans="9:19" x14ac:dyDescent="0.3">
      <c r="I24">
        <v>10.5</v>
      </c>
      <c r="J24" s="14">
        <f>'Performance evolution'!L24</f>
        <v>1.5</v>
      </c>
      <c r="K24" s="25">
        <f>'Performance evolution'!K24</f>
        <v>1.4685612323620336</v>
      </c>
      <c r="L24" s="15">
        <f t="shared" si="4"/>
        <v>81793.918161620386</v>
      </c>
      <c r="M24" s="15">
        <f t="shared" si="4"/>
        <v>14206.081838379645</v>
      </c>
      <c r="N24" s="31">
        <f t="shared" si="0"/>
        <v>6438.6234508111302</v>
      </c>
      <c r="O24" s="31">
        <f t="shared" si="0"/>
        <v>2662.6794796577533</v>
      </c>
      <c r="P24" s="30">
        <f t="shared" si="1"/>
        <v>0.70743974791304132</v>
      </c>
      <c r="Q24" s="30">
        <f t="shared" si="1"/>
        <v>0.29256025208695879</v>
      </c>
      <c r="R24" s="4">
        <f t="shared" si="2"/>
        <v>6791.4215799651965</v>
      </c>
      <c r="S24" s="4">
        <f t="shared" si="2"/>
        <v>2808.5784200348044</v>
      </c>
    </row>
    <row r="25" spans="9:19" x14ac:dyDescent="0.3">
      <c r="I25">
        <v>11</v>
      </c>
      <c r="J25" s="14">
        <f>'Performance evolution'!L25</f>
        <v>1.5</v>
      </c>
      <c r="K25" s="25">
        <f>'Performance evolution'!K25</f>
        <v>1.5300806486939795</v>
      </c>
      <c r="L25" s="15">
        <f t="shared" si="4"/>
        <v>80405.947925423548</v>
      </c>
      <c r="M25" s="15">
        <f t="shared" si="4"/>
        <v>15594.052074576486</v>
      </c>
      <c r="N25" s="31">
        <f t="shared" si="0"/>
        <v>6390.0631527136129</v>
      </c>
      <c r="O25" s="31">
        <f t="shared" si="0"/>
        <v>3034.1127373216877</v>
      </c>
      <c r="P25" s="30">
        <f t="shared" si="1"/>
        <v>0.67805007326637201</v>
      </c>
      <c r="Q25" s="30">
        <f t="shared" si="1"/>
        <v>0.32194992673362788</v>
      </c>
      <c r="R25" s="4">
        <f t="shared" si="2"/>
        <v>6509.2807033571717</v>
      </c>
      <c r="S25" s="4">
        <f t="shared" si="2"/>
        <v>3090.7192966428274</v>
      </c>
    </row>
    <row r="26" spans="9:19" x14ac:dyDescent="0.3">
      <c r="I26">
        <v>11.5</v>
      </c>
      <c r="J26" s="14">
        <f>'Performance evolution'!L26</f>
        <v>1.5</v>
      </c>
      <c r="K26" s="25">
        <f>'Performance evolution'!K26</f>
        <v>1.596951627870417</v>
      </c>
      <c r="L26" s="15">
        <f t="shared" si="4"/>
        <v>78874.633836238369</v>
      </c>
      <c r="M26" s="15">
        <f t="shared" si="4"/>
        <v>17125.366163761664</v>
      </c>
      <c r="N26" s="31">
        <f t="shared" si="0"/>
        <v>6335.8554421108438</v>
      </c>
      <c r="O26" s="31">
        <f t="shared" si="0"/>
        <v>3468.5909223520903</v>
      </c>
      <c r="P26" s="30">
        <f t="shared" si="1"/>
        <v>0.64622266332913003</v>
      </c>
      <c r="Q26" s="30">
        <f t="shared" si="1"/>
        <v>0.35377733667086997</v>
      </c>
      <c r="R26" s="4">
        <f t="shared" si="2"/>
        <v>6203.737567959648</v>
      </c>
      <c r="S26" s="4">
        <f t="shared" si="2"/>
        <v>3396.2624320403515</v>
      </c>
    </row>
    <row r="27" spans="9:19" x14ac:dyDescent="0.3">
      <c r="I27">
        <v>12</v>
      </c>
      <c r="J27" s="14">
        <f>'Performance evolution'!L27</f>
        <v>1.5</v>
      </c>
      <c r="K27" s="25">
        <f>'Performance evolution'!K27</f>
        <v>1.6669751070433967</v>
      </c>
      <c r="L27" s="15">
        <f t="shared" si="4"/>
        <v>77190.908020574177</v>
      </c>
      <c r="M27" s="15">
        <f t="shared" si="4"/>
        <v>18809.091979425848</v>
      </c>
      <c r="N27" s="31">
        <f t="shared" si="0"/>
        <v>6275.4628023558762</v>
      </c>
      <c r="O27" s="31">
        <f t="shared" si="0"/>
        <v>3964.7672021853309</v>
      </c>
      <c r="P27" s="30">
        <f t="shared" si="1"/>
        <v>0.61282439941025879</v>
      </c>
      <c r="Q27" s="30">
        <f t="shared" si="1"/>
        <v>0.38717560058974132</v>
      </c>
      <c r="R27" s="4">
        <f t="shared" si="2"/>
        <v>5883.1142343384845</v>
      </c>
      <c r="S27" s="4">
        <f t="shared" si="2"/>
        <v>3716.8857656615169</v>
      </c>
    </row>
    <row r="28" spans="9:19" x14ac:dyDescent="0.3">
      <c r="I28">
        <v>12.5</v>
      </c>
      <c r="J28" s="14">
        <f>'Performance evolution'!L28</f>
        <v>1.5</v>
      </c>
      <c r="K28" s="25">
        <f>'Performance evolution'!K28</f>
        <v>1.7371602531289634</v>
      </c>
      <c r="L28" s="15">
        <f t="shared" si="4"/>
        <v>75354.93145285525</v>
      </c>
      <c r="M28" s="15">
        <f t="shared" si="4"/>
        <v>20645.068547144783</v>
      </c>
      <c r="N28" s="31">
        <f t="shared" si="0"/>
        <v>6208.6334494008215</v>
      </c>
      <c r="O28" s="31">
        <f t="shared" si="0"/>
        <v>4513.2702157061585</v>
      </c>
      <c r="P28" s="30">
        <f t="shared" si="1"/>
        <v>0.57906073802975855</v>
      </c>
      <c r="Q28" s="30">
        <f t="shared" si="1"/>
        <v>0.4209392619702414</v>
      </c>
      <c r="R28" s="4">
        <f t="shared" si="2"/>
        <v>5558.9830850856824</v>
      </c>
      <c r="S28" s="4">
        <f t="shared" si="2"/>
        <v>4041.0169149143176</v>
      </c>
    </row>
    <row r="29" spans="9:19" x14ac:dyDescent="0.3">
      <c r="I29">
        <v>13</v>
      </c>
      <c r="J29" s="14">
        <f>'Performance evolution'!L29</f>
        <v>1.5</v>
      </c>
      <c r="K29" s="25">
        <f>'Performance evolution'!K29</f>
        <v>1.8039309103440118</v>
      </c>
      <c r="L29" s="15">
        <f t="shared" si="4"/>
        <v>73378.421392655408</v>
      </c>
      <c r="M29" s="15">
        <f t="shared" si="4"/>
        <v>22621.578607344625</v>
      </c>
      <c r="N29" s="31">
        <f t="shared" si="0"/>
        <v>6135.5063992458263</v>
      </c>
      <c r="O29" s="31">
        <f t="shared" si="0"/>
        <v>5094.9825228643604</v>
      </c>
      <c r="P29" s="30">
        <f t="shared" si="1"/>
        <v>0.54632584937299211</v>
      </c>
      <c r="Q29" s="30">
        <f t="shared" si="1"/>
        <v>0.45367415062700783</v>
      </c>
      <c r="R29" s="4">
        <f t="shared" si="2"/>
        <v>5244.7281539807245</v>
      </c>
      <c r="S29" s="4">
        <f t="shared" si="2"/>
        <v>4355.2718460192755</v>
      </c>
    </row>
    <row r="30" spans="9:19" x14ac:dyDescent="0.3">
      <c r="I30">
        <v>13.5</v>
      </c>
      <c r="J30" s="14">
        <f>'Performance evolution'!L30</f>
        <v>1.5</v>
      </c>
      <c r="K30" s="25">
        <f>'Performance evolution'!K30</f>
        <v>1.8635859948025992</v>
      </c>
      <c r="L30" s="15">
        <f t="shared" si="4"/>
        <v>71285.307407370594</v>
      </c>
      <c r="M30" s="15">
        <f t="shared" si="4"/>
        <v>24714.692592629443</v>
      </c>
      <c r="N30" s="31">
        <f t="shared" si="0"/>
        <v>6056.6710468177871</v>
      </c>
      <c r="O30" s="31">
        <f t="shared" si="0"/>
        <v>5681.7582840413525</v>
      </c>
      <c r="P30" s="30">
        <f t="shared" si="1"/>
        <v>0.51596946031743895</v>
      </c>
      <c r="Q30" s="30">
        <f t="shared" si="1"/>
        <v>0.48403053968256093</v>
      </c>
      <c r="R30" s="4">
        <f t="shared" si="2"/>
        <v>4953.3068190474141</v>
      </c>
      <c r="S30" s="4">
        <f t="shared" si="2"/>
        <v>4646.693180952585</v>
      </c>
    </row>
    <row r="31" spans="9:19" x14ac:dyDescent="0.3">
      <c r="I31">
        <v>14</v>
      </c>
      <c r="J31" s="14">
        <f>'Performance evolution'!L31</f>
        <v>1.5</v>
      </c>
      <c r="K31" s="25">
        <f>'Performance evolution'!K31</f>
        <v>1.9129787890501895</v>
      </c>
      <c r="L31" s="15">
        <f>L30-($F$2*$F$3*$F$4*($F$5/2))*L30/SUM($L30:$M30)+R30</f>
        <v>69110.083485680952</v>
      </c>
      <c r="M31" s="15">
        <f>M30-($F$2*$F$3*$F$4*($F$5/2))*M30/SUM($L30:$M30)+S30</f>
        <v>26889.916514319084</v>
      </c>
      <c r="N31" s="31">
        <f t="shared" si="0"/>
        <v>5973.1520896569518</v>
      </c>
      <c r="O31" s="31">
        <f t="shared" si="0"/>
        <v>6240.763025774947</v>
      </c>
      <c r="P31" s="30">
        <f t="shared" si="1"/>
        <v>0.48904483396237636</v>
      </c>
      <c r="Q31" s="30">
        <f t="shared" si="1"/>
        <v>0.51095516603762359</v>
      </c>
      <c r="R31" s="4">
        <f t="shared" si="2"/>
        <v>4694.8304060388127</v>
      </c>
      <c r="S31" s="4">
        <f t="shared" si="2"/>
        <v>4905.1695939611864</v>
      </c>
    </row>
    <row r="32" spans="9:19" x14ac:dyDescent="0.3">
      <c r="I32">
        <v>14.5</v>
      </c>
      <c r="J32" s="14">
        <f>'Performance evolution'!L32</f>
        <v>1.5</v>
      </c>
      <c r="K32" s="25">
        <f>'Performance evolution'!K32</f>
        <v>1.9502434322093714</v>
      </c>
      <c r="L32" s="15">
        <f t="shared" ref="L32:M42" si="5">L31-($F$2*$F$3*$F$4*($F$5/2))*L31/SUM($L31:$M31)+R31</f>
        <v>66893.905543151675</v>
      </c>
      <c r="M32" s="15">
        <f t="shared" si="5"/>
        <v>29106.094456848361</v>
      </c>
      <c r="N32" s="31">
        <f t="shared" si="0"/>
        <v>5886.3091289357089</v>
      </c>
      <c r="O32" s="31">
        <f t="shared" si="0"/>
        <v>6742.0312734197532</v>
      </c>
      <c r="P32" s="30">
        <f t="shared" si="1"/>
        <v>0.46611897853480289</v>
      </c>
      <c r="Q32" s="30">
        <f t="shared" si="1"/>
        <v>0.53388102146519723</v>
      </c>
      <c r="R32" s="4">
        <f t="shared" si="2"/>
        <v>4474.7421939341075</v>
      </c>
      <c r="S32" s="4">
        <f t="shared" si="2"/>
        <v>5125.2578060658934</v>
      </c>
    </row>
    <row r="33" spans="9:19" x14ac:dyDescent="0.3">
      <c r="I33">
        <v>15</v>
      </c>
      <c r="J33" s="14">
        <f>'Performance evolution'!L33</f>
        <v>1.5</v>
      </c>
      <c r="K33" s="25">
        <f>'Performance evolution'!K33</f>
        <v>1.9752913394242029</v>
      </c>
      <c r="L33" s="15">
        <f t="shared" si="5"/>
        <v>64679.25718277062</v>
      </c>
      <c r="M33" s="15">
        <f t="shared" si="5"/>
        <v>31320.742817229417</v>
      </c>
      <c r="N33" s="31">
        <f t="shared" si="0"/>
        <v>5797.6666643944691</v>
      </c>
      <c r="O33" s="31">
        <f t="shared" si="0"/>
        <v>7166.5925846488444</v>
      </c>
      <c r="P33" s="30">
        <f t="shared" si="1"/>
        <v>0.44720385122060125</v>
      </c>
      <c r="Q33" s="30">
        <f t="shared" si="1"/>
        <v>0.55279614877939887</v>
      </c>
      <c r="R33" s="4">
        <f t="shared" si="2"/>
        <v>4293.1569717177717</v>
      </c>
      <c r="S33" s="4">
        <f t="shared" si="2"/>
        <v>5306.8430282822292</v>
      </c>
    </row>
    <row r="34" spans="9:19" x14ac:dyDescent="0.3">
      <c r="I34">
        <v>15.5</v>
      </c>
      <c r="J34" s="14">
        <f>'Performance evolution'!L34</f>
        <v>1.5</v>
      </c>
      <c r="K34" s="25">
        <f>'Performance evolution'!K34</f>
        <v>1.9898202601995665</v>
      </c>
      <c r="L34" s="15">
        <f t="shared" si="5"/>
        <v>62504.48843621133</v>
      </c>
      <c r="M34" s="15">
        <f t="shared" si="5"/>
        <v>33495.511563788707</v>
      </c>
      <c r="N34" s="31">
        <f t="shared" si="0"/>
        <v>5708.7126924596168</v>
      </c>
      <c r="O34" s="31">
        <f t="shared" si="0"/>
        <v>7511.2841486116513</v>
      </c>
      <c r="P34" s="30">
        <f t="shared" si="1"/>
        <v>0.43182405874137997</v>
      </c>
      <c r="Q34" s="30">
        <f t="shared" si="1"/>
        <v>0.56817594125862003</v>
      </c>
      <c r="R34" s="4">
        <f t="shared" si="2"/>
        <v>4145.5109639172479</v>
      </c>
      <c r="S34" s="4">
        <f t="shared" si="2"/>
        <v>5454.4890360827521</v>
      </c>
    </row>
    <row r="35" spans="9:19" x14ac:dyDescent="0.3">
      <c r="I35">
        <v>16</v>
      </c>
      <c r="J35" s="14">
        <f>'Performance evolution'!L35</f>
        <v>1.5</v>
      </c>
      <c r="K35" s="25">
        <f>'Performance evolution'!K35</f>
        <v>1.9967529708506588</v>
      </c>
      <c r="L35" s="15">
        <f t="shared" si="5"/>
        <v>60399.550556507442</v>
      </c>
      <c r="M35" s="15">
        <f t="shared" si="5"/>
        <v>35600.449443492587</v>
      </c>
      <c r="N35" s="31">
        <f t="shared" si="0"/>
        <v>5620.7147542754356</v>
      </c>
      <c r="O35" s="31">
        <f t="shared" si="0"/>
        <v>7787.5379154846778</v>
      </c>
      <c r="P35" s="30">
        <f t="shared" si="1"/>
        <v>0.41919815301153596</v>
      </c>
      <c r="Q35" s="30">
        <f t="shared" si="1"/>
        <v>0.58080184698846404</v>
      </c>
      <c r="R35" s="4">
        <f t="shared" si="2"/>
        <v>4024.3022689107452</v>
      </c>
      <c r="S35" s="4">
        <f t="shared" si="2"/>
        <v>5575.6977310892544</v>
      </c>
    </row>
    <row r="36" spans="9:19" x14ac:dyDescent="0.3">
      <c r="I36">
        <v>16.5</v>
      </c>
      <c r="J36" s="14">
        <f>'Performance evolution'!L36</f>
        <v>1.5</v>
      </c>
      <c r="K36" s="25">
        <f>'Performance evolution'!K36</f>
        <v>1.9992793651017049</v>
      </c>
      <c r="L36" s="15">
        <f t="shared" si="5"/>
        <v>58383.897769767442</v>
      </c>
      <c r="M36" s="15">
        <f t="shared" si="5"/>
        <v>37616.102230232587</v>
      </c>
      <c r="N36" s="31">
        <f t="shared" si="0"/>
        <v>5534.6000023493025</v>
      </c>
      <c r="O36" s="31">
        <f t="shared" si="0"/>
        <v>8014.563388335223</v>
      </c>
      <c r="P36" s="30">
        <f t="shared" si="1"/>
        <v>0.40848278545039274</v>
      </c>
      <c r="Q36" s="30">
        <f t="shared" si="1"/>
        <v>0.59151721454960726</v>
      </c>
      <c r="R36" s="4">
        <f t="shared" si="2"/>
        <v>3921.4347403237703</v>
      </c>
      <c r="S36" s="4">
        <f t="shared" si="2"/>
        <v>5678.5652596762293</v>
      </c>
    </row>
    <row r="37" spans="9:19" x14ac:dyDescent="0.3">
      <c r="I37">
        <v>17</v>
      </c>
      <c r="J37" s="14">
        <f>'Performance evolution'!L37</f>
        <v>1.5</v>
      </c>
      <c r="K37" s="25">
        <f>'Performance evolution'!K37</f>
        <v>1.9999055450835357</v>
      </c>
      <c r="L37" s="15">
        <f t="shared" si="5"/>
        <v>56466.942733114469</v>
      </c>
      <c r="M37" s="15">
        <f t="shared" si="5"/>
        <v>39533.05726688556</v>
      </c>
      <c r="N37" s="31">
        <f t="shared" si="0"/>
        <v>5450.9307879851576</v>
      </c>
      <c r="O37" s="31">
        <f t="shared" si="0"/>
        <v>8210.5600691185009</v>
      </c>
      <c r="P37" s="30">
        <f t="shared" si="1"/>
        <v>0.39899970252154437</v>
      </c>
      <c r="Q37" s="30">
        <f t="shared" si="1"/>
        <v>0.60100029747845574</v>
      </c>
      <c r="R37" s="4">
        <f t="shared" si="2"/>
        <v>3830.3971442068259</v>
      </c>
      <c r="S37" s="4">
        <f t="shared" si="2"/>
        <v>5769.602855793175</v>
      </c>
    </row>
    <row r="38" spans="9:19" x14ac:dyDescent="0.3">
      <c r="I38">
        <v>17.5</v>
      </c>
      <c r="J38" s="14">
        <f>'Performance evolution'!L38</f>
        <v>1.5</v>
      </c>
      <c r="K38" s="25">
        <f>'Performance evolution'!K38</f>
        <v>1.9999942240307429</v>
      </c>
      <c r="L38" s="15">
        <f t="shared" si="5"/>
        <v>54650.645604009849</v>
      </c>
      <c r="M38" s="15">
        <f t="shared" si="5"/>
        <v>41349.354395990187</v>
      </c>
      <c r="N38" s="31">
        <f t="shared" si="0"/>
        <v>5369.9756030904018</v>
      </c>
      <c r="O38" s="31">
        <f t="shared" si="0"/>
        <v>8387.0064155137079</v>
      </c>
      <c r="P38" s="30">
        <f t="shared" si="1"/>
        <v>0.39034546936445591</v>
      </c>
      <c r="Q38" s="30">
        <f t="shared" si="1"/>
        <v>0.60965453063554398</v>
      </c>
      <c r="R38" s="4">
        <f t="shared" si="2"/>
        <v>3747.3165058987765</v>
      </c>
      <c r="S38" s="4">
        <f t="shared" si="2"/>
        <v>5852.6834941012221</v>
      </c>
    </row>
    <row r="39" spans="9:19" x14ac:dyDescent="0.3">
      <c r="I39">
        <v>18</v>
      </c>
      <c r="J39" s="14">
        <f>'Performance evolution'!L39</f>
        <v>1.5</v>
      </c>
      <c r="K39" s="25">
        <f>'Performance evolution'!K39</f>
        <v>1.9999998751796342</v>
      </c>
      <c r="L39" s="15">
        <f t="shared" si="5"/>
        <v>52932.897549507645</v>
      </c>
      <c r="M39" s="15">
        <f t="shared" si="5"/>
        <v>43067.102450492392</v>
      </c>
      <c r="N39" s="31">
        <f t="shared" si="0"/>
        <v>5291.8296760276171</v>
      </c>
      <c r="O39" s="31">
        <f t="shared" si="0"/>
        <v>8548.8625779782797</v>
      </c>
      <c r="P39" s="30">
        <f t="shared" si="1"/>
        <v>0.38233851160847887</v>
      </c>
      <c r="Q39" s="30">
        <f t="shared" si="1"/>
        <v>0.61766148839152113</v>
      </c>
      <c r="R39" s="4">
        <f t="shared" si="2"/>
        <v>3670.4497114413971</v>
      </c>
      <c r="S39" s="4">
        <f t="shared" si="2"/>
        <v>5929.5502885586029</v>
      </c>
    </row>
    <row r="40" spans="9:19" x14ac:dyDescent="0.3">
      <c r="I40">
        <v>18.5</v>
      </c>
      <c r="J40" s="14">
        <f>'Performance evolution'!L40</f>
        <v>1.5</v>
      </c>
      <c r="K40" s="25">
        <f>'Performance evolution'!K40</f>
        <v>1.9999999992055582</v>
      </c>
      <c r="L40" s="15">
        <f t="shared" si="5"/>
        <v>51310.05750599828</v>
      </c>
      <c r="M40" s="15">
        <f t="shared" si="5"/>
        <v>44689.942494001756</v>
      </c>
      <c r="N40" s="31">
        <f t="shared" si="0"/>
        <v>5216.5144156134711</v>
      </c>
      <c r="O40" s="31">
        <f t="shared" si="0"/>
        <v>8698.0665136789539</v>
      </c>
      <c r="P40" s="30">
        <f t="shared" si="1"/>
        <v>0.3748955460549927</v>
      </c>
      <c r="Q40" s="30">
        <f t="shared" si="1"/>
        <v>0.62510445394500735</v>
      </c>
      <c r="R40" s="4">
        <f t="shared" si="2"/>
        <v>3598.9972421279299</v>
      </c>
      <c r="S40" s="4">
        <f t="shared" si="2"/>
        <v>6001.002757872071</v>
      </c>
    </row>
    <row r="41" spans="9:19" x14ac:dyDescent="0.3">
      <c r="I41">
        <v>19</v>
      </c>
      <c r="J41" s="14">
        <f>'Performance evolution'!L41</f>
        <v>1.5</v>
      </c>
      <c r="K41" s="25">
        <f>'Performance evolution'!K41</f>
        <v>1.9999999999983689</v>
      </c>
      <c r="L41" s="15">
        <f t="shared" si="5"/>
        <v>49778.048997526384</v>
      </c>
      <c r="M41" s="15">
        <f t="shared" si="5"/>
        <v>46221.951002473652</v>
      </c>
      <c r="N41" s="31">
        <f t="shared" si="0"/>
        <v>5144.0221153151342</v>
      </c>
      <c r="O41" s="31">
        <f t="shared" si="0"/>
        <v>8835.8351443303109</v>
      </c>
      <c r="P41" s="30">
        <f t="shared" si="1"/>
        <v>0.36795955922697282</v>
      </c>
      <c r="Q41" s="30">
        <f t="shared" si="1"/>
        <v>0.63204044077302712</v>
      </c>
      <c r="R41" s="4">
        <f t="shared" si="2"/>
        <v>3532.4117685789392</v>
      </c>
      <c r="S41" s="4">
        <f t="shared" si="2"/>
        <v>6067.5882314210603</v>
      </c>
    </row>
    <row r="42" spans="9:19" x14ac:dyDescent="0.3">
      <c r="I42">
        <v>19.5</v>
      </c>
      <c r="J42" s="14">
        <f>'Performance evolution'!L42</f>
        <v>1.5</v>
      </c>
      <c r="K42" s="25">
        <f>'Performance evolution'!K42</f>
        <v>1.9999999999999987</v>
      </c>
      <c r="L42" s="15">
        <f t="shared" si="5"/>
        <v>48332.655866352688</v>
      </c>
      <c r="M42" s="15">
        <f t="shared" si="5"/>
        <v>47667.344133647348</v>
      </c>
      <c r="N42" s="31">
        <f t="shared" si="0"/>
        <v>5074.3277611512012</v>
      </c>
      <c r="O42" s="31">
        <f t="shared" si="0"/>
        <v>8963.2114317533615</v>
      </c>
      <c r="P42" s="30">
        <f t="shared" si="1"/>
        <v>0.36148271370213375</v>
      </c>
      <c r="Q42" s="30">
        <f t="shared" si="1"/>
        <v>0.6385172862978663</v>
      </c>
      <c r="R42" s="4">
        <f t="shared" si="2"/>
        <v>3470.234051540484</v>
      </c>
      <c r="S42" s="4">
        <f t="shared" si="2"/>
        <v>6129.7659484595169</v>
      </c>
    </row>
    <row r="43" spans="9:19" x14ac:dyDescent="0.3">
      <c r="I43" s="8">
        <v>20</v>
      </c>
      <c r="J43" s="22">
        <f>'Performance evolution'!L43</f>
        <v>1.5</v>
      </c>
      <c r="K43" s="26">
        <f>'Performance evolution'!K43</f>
        <v>2</v>
      </c>
      <c r="L43" s="23">
        <f>L42-($F$2*$F$3*$F$4*($F$5/2))*L42/SUM($L42:$M42)+R42</f>
        <v>46969.62433125791</v>
      </c>
      <c r="M43" s="23">
        <f>M42-($F$2*$F$3*$F$4*($F$5/2))*M42/SUM($L42:$M42)+S42</f>
        <v>49030.375668742126</v>
      </c>
      <c r="N43" s="32">
        <f t="shared" si="0"/>
        <v>5007.3929288381059</v>
      </c>
      <c r="O43" s="32">
        <f t="shared" si="0"/>
        <v>9081.1237034229653</v>
      </c>
      <c r="P43" s="33">
        <f t="shared" si="1"/>
        <v>0.3554237156076287</v>
      </c>
      <c r="Q43" s="33">
        <f t="shared" si="1"/>
        <v>0.64457628439237125</v>
      </c>
      <c r="R43" s="24">
        <f t="shared" si="2"/>
        <v>3412.0676698332354</v>
      </c>
      <c r="S43" s="24">
        <f t="shared" si="2"/>
        <v>6187.9323301667637</v>
      </c>
    </row>
    <row r="44" spans="9:19" x14ac:dyDescent="0.3">
      <c r="J44" s="14"/>
      <c r="K44" s="25"/>
      <c r="L44" s="15"/>
      <c r="M44" s="15"/>
      <c r="N44" s="31"/>
      <c r="O44" s="31"/>
      <c r="P44" s="30"/>
      <c r="Q44" s="30"/>
    </row>
  </sheetData>
  <pageMargins left="0.7" right="0.7" top="0.75" bottom="0.75" header="0.3" footer="0.3"/>
  <pageSetup paperSize="9" orientation="portrait" r:id="rId1"/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8AD259-3F5A-4CD8-A5A3-82673DDE654A}">
  <dimension ref="B2:S44"/>
  <sheetViews>
    <sheetView topLeftCell="A3" zoomScale="72" zoomScaleNormal="80" workbookViewId="0">
      <selection activeCell="F18" sqref="F18"/>
    </sheetView>
  </sheetViews>
  <sheetFormatPr defaultRowHeight="14.4" x14ac:dyDescent="0.3"/>
  <cols>
    <col min="3" max="3" width="11" customWidth="1"/>
    <col min="11" max="13" width="8.88671875" style="14"/>
  </cols>
  <sheetData>
    <row r="2" spans="2:19" ht="14.4" customHeight="1" x14ac:dyDescent="0.3">
      <c r="B2" t="s">
        <v>27</v>
      </c>
      <c r="F2" s="1">
        <v>1000000</v>
      </c>
      <c r="I2" t="s">
        <v>1</v>
      </c>
      <c r="J2" t="s">
        <v>46</v>
      </c>
      <c r="K2" t="s">
        <v>47</v>
      </c>
      <c r="L2" t="s">
        <v>38</v>
      </c>
      <c r="M2" t="s">
        <v>39</v>
      </c>
      <c r="N2" s="28" t="s">
        <v>44</v>
      </c>
      <c r="O2" t="s">
        <v>45</v>
      </c>
      <c r="P2" t="s">
        <v>48</v>
      </c>
      <c r="Q2" t="s">
        <v>49</v>
      </c>
      <c r="R2" t="s">
        <v>50</v>
      </c>
      <c r="S2" t="s">
        <v>51</v>
      </c>
    </row>
    <row r="3" spans="2:19" x14ac:dyDescent="0.3">
      <c r="B3" t="s">
        <v>28</v>
      </c>
      <c r="F3" s="16">
        <v>0.16</v>
      </c>
      <c r="I3">
        <v>0</v>
      </c>
      <c r="J3" s="14">
        <f>'Performance evolution'!N3</f>
        <v>0.9</v>
      </c>
      <c r="K3" s="25">
        <f>'Performance evolution'!M3</f>
        <v>0.7</v>
      </c>
      <c r="L3" s="15">
        <f>F2*F3*F4-M3</f>
        <v>47904</v>
      </c>
      <c r="M3" s="29">
        <f>F2*F3*F4*0.002</f>
        <v>96</v>
      </c>
      <c r="N3" s="31">
        <f>IF($F$6=1,J3^$F$7*LOG(L3)^$F$8,EXP(J3*$F$7+LOG(L3)*$F$8))</f>
        <v>4062.1335927218233</v>
      </c>
      <c r="O3" s="31">
        <f>IF($F$6=1,K3^$F$7*LOG(M3)^$F$8,EXP(K3*$F$7+LOG(M3)*$F$8))</f>
        <v>23.499769348481927</v>
      </c>
      <c r="P3" s="30">
        <f>N3/SUM($N3:$O3)</f>
        <v>0.99424819427835931</v>
      </c>
      <c r="Q3" s="30">
        <f>O3/SUM($N3:$O3)</f>
        <v>5.7518057216406548E-3</v>
      </c>
      <c r="R3" s="4">
        <f>$F$2*$F$3*$F$4*($F$5/2)*P3</f>
        <v>3579.2934994020934</v>
      </c>
      <c r="S3" s="4">
        <f>$F$2*$F$3*$F$4*($F$5/2)*Q3</f>
        <v>20.706500597906356</v>
      </c>
    </row>
    <row r="4" spans="2:19" x14ac:dyDescent="0.3">
      <c r="B4" t="s">
        <v>29</v>
      </c>
      <c r="F4" s="17">
        <f>'Total market'!G6</f>
        <v>0.3</v>
      </c>
      <c r="I4">
        <v>0.5</v>
      </c>
      <c r="J4" s="14">
        <f>'Performance evolution'!N4</f>
        <v>0.9</v>
      </c>
      <c r="K4" s="25">
        <f>'Performance evolution'!M4</f>
        <v>0.70073936043929963</v>
      </c>
      <c r="L4" s="15">
        <f>L3-($F$2*$F$3*$F$4*($F$5/2))*L3/SUM($L3:$M3)+R3</f>
        <v>47890.493499402088</v>
      </c>
      <c r="M4" s="15">
        <f>M3-($F$2*$F$3*$F$4*($F$5/2))*M3/SUM($L3:$M3)+S3</f>
        <v>109.50650059790635</v>
      </c>
      <c r="N4" s="31">
        <f t="shared" ref="N4:O43" si="0">IF($F$6=1,J4^$F$7*LOG(L4)^$F$8,EXP(J4*$F$7+LOG(L4)*$F$8))</f>
        <v>4061.549034763179</v>
      </c>
      <c r="O4" s="31">
        <f t="shared" si="0"/>
        <v>27.526822745880686</v>
      </c>
      <c r="P4" s="30">
        <f t="shared" ref="P4:Q43" si="1">N4/SUM($N4:$O4)</f>
        <v>0.99326820442928909</v>
      </c>
      <c r="Q4" s="30">
        <f t="shared" si="1"/>
        <v>6.731795570710979E-3</v>
      </c>
      <c r="R4" s="4">
        <f t="shared" ref="R4:S43" si="2">$F$2*$F$3*$F$4*($F$5/2)*P4</f>
        <v>3575.7655359454407</v>
      </c>
      <c r="S4" s="4">
        <f t="shared" si="2"/>
        <v>24.234464054559524</v>
      </c>
    </row>
    <row r="5" spans="2:19" x14ac:dyDescent="0.3">
      <c r="B5" t="s">
        <v>40</v>
      </c>
      <c r="F5" s="16">
        <v>0.15</v>
      </c>
      <c r="I5">
        <v>1</v>
      </c>
      <c r="J5" s="14">
        <f>'Performance evolution'!N5</f>
        <v>0.9</v>
      </c>
      <c r="K5" s="25">
        <f>'Performance evolution'!M5</f>
        <v>0.70164925751904428</v>
      </c>
      <c r="L5" s="15">
        <f t="shared" ref="L5:M20" si="3">L4-($F$2*$F$3*$F$4*($F$5/2))*L4/SUM($L4:$M4)+R4</f>
        <v>47874.472022892376</v>
      </c>
      <c r="M5" s="15">
        <f t="shared" si="3"/>
        <v>125.5279771076229</v>
      </c>
      <c r="N5" s="31">
        <f t="shared" si="0"/>
        <v>4060.8555047593522</v>
      </c>
      <c r="O5" s="31">
        <f t="shared" si="0"/>
        <v>32.298119831721266</v>
      </c>
      <c r="P5" s="30">
        <f t="shared" si="1"/>
        <v>0.99210923341902468</v>
      </c>
      <c r="Q5" s="30">
        <f t="shared" si="1"/>
        <v>7.8907665809753256E-3</v>
      </c>
      <c r="R5" s="4">
        <f t="shared" si="2"/>
        <v>3571.5932403084889</v>
      </c>
      <c r="S5" s="4">
        <f t="shared" si="2"/>
        <v>28.406759691511173</v>
      </c>
    </row>
    <row r="6" spans="2:19" x14ac:dyDescent="0.3">
      <c r="B6" t="s">
        <v>41</v>
      </c>
      <c r="F6" s="1">
        <v>1</v>
      </c>
      <c r="I6">
        <v>1.5</v>
      </c>
      <c r="J6" s="14">
        <f>'Performance evolution'!N6</f>
        <v>0.9</v>
      </c>
      <c r="K6" s="25">
        <f>'Performance evolution'!M6</f>
        <v>0.70279571674910446</v>
      </c>
      <c r="L6" s="15">
        <f t="shared" si="3"/>
        <v>47855.479861483938</v>
      </c>
      <c r="M6" s="15">
        <f t="shared" si="3"/>
        <v>144.52013851606236</v>
      </c>
      <c r="N6" s="31">
        <f t="shared" si="0"/>
        <v>4060.0332060517858</v>
      </c>
      <c r="O6" s="31">
        <f t="shared" si="0"/>
        <v>37.933760487817096</v>
      </c>
      <c r="P6" s="30">
        <f t="shared" si="1"/>
        <v>0.9907432732382786</v>
      </c>
      <c r="Q6" s="30">
        <f t="shared" si="1"/>
        <v>9.256726761721323E-3</v>
      </c>
      <c r="R6" s="4">
        <f t="shared" si="2"/>
        <v>3566.6757836578031</v>
      </c>
      <c r="S6" s="4">
        <f t="shared" si="2"/>
        <v>33.324216342196763</v>
      </c>
    </row>
    <row r="7" spans="2:19" ht="14.4" customHeight="1" x14ac:dyDescent="0.3">
      <c r="B7" t="s">
        <v>42</v>
      </c>
      <c r="F7" s="1">
        <v>1.7</v>
      </c>
      <c r="I7">
        <v>2</v>
      </c>
      <c r="J7" s="14">
        <f>'Performance evolution'!N7</f>
        <v>0.9</v>
      </c>
      <c r="K7" s="25">
        <f>'Performance evolution'!M7</f>
        <v>0.70427739545672952</v>
      </c>
      <c r="L7" s="15">
        <f t="shared" si="3"/>
        <v>47832.994655530449</v>
      </c>
      <c r="M7" s="15">
        <f t="shared" si="3"/>
        <v>167.00534446955444</v>
      </c>
      <c r="N7" s="31">
        <f t="shared" si="0"/>
        <v>4059.0594241478366</v>
      </c>
      <c r="O7" s="31">
        <f t="shared" si="0"/>
        <v>44.569902365138134</v>
      </c>
      <c r="P7" s="30">
        <f t="shared" si="1"/>
        <v>0.98913890636340429</v>
      </c>
      <c r="Q7" s="30">
        <f t="shared" si="1"/>
        <v>1.0861093636595839E-2</v>
      </c>
      <c r="R7" s="4">
        <f t="shared" si="2"/>
        <v>3560.9000629082552</v>
      </c>
      <c r="S7" s="4">
        <f t="shared" si="2"/>
        <v>39.099937091745019</v>
      </c>
    </row>
    <row r="8" spans="2:19" ht="14.4" customHeight="1" x14ac:dyDescent="0.3">
      <c r="B8" t="s">
        <v>43</v>
      </c>
      <c r="F8" s="1">
        <v>5.5</v>
      </c>
      <c r="I8">
        <v>2.5</v>
      </c>
      <c r="J8" s="14">
        <f>'Performance evolution'!N8</f>
        <v>0.9</v>
      </c>
      <c r="K8" s="25">
        <f>'Performance evolution'!M8</f>
        <v>0.70624428096202863</v>
      </c>
      <c r="L8" s="15">
        <f t="shared" si="3"/>
        <v>47806.42011927392</v>
      </c>
      <c r="M8" s="15">
        <f t="shared" si="3"/>
        <v>193.57988072608288</v>
      </c>
      <c r="N8" s="31">
        <f t="shared" si="0"/>
        <v>4057.9081990874406</v>
      </c>
      <c r="O8" s="31">
        <f t="shared" si="0"/>
        <v>52.365024684551756</v>
      </c>
      <c r="P8" s="30">
        <f t="shared" si="1"/>
        <v>0.98725996501115898</v>
      </c>
      <c r="Q8" s="30">
        <f t="shared" si="1"/>
        <v>1.2740034988841069E-2</v>
      </c>
      <c r="R8" s="4">
        <f t="shared" si="2"/>
        <v>3554.1358740401724</v>
      </c>
      <c r="S8" s="4">
        <f t="shared" si="2"/>
        <v>45.864125959827845</v>
      </c>
    </row>
    <row r="9" spans="2:19" x14ac:dyDescent="0.3">
      <c r="B9" s="27"/>
      <c r="I9">
        <v>3</v>
      </c>
      <c r="J9" s="14">
        <f>'Performance evolution'!N9</f>
        <v>0.9</v>
      </c>
      <c r="K9" s="25">
        <f>'Performance evolution'!M9</f>
        <v>0.70892759434576902</v>
      </c>
      <c r="L9" s="15">
        <f t="shared" si="3"/>
        <v>47775.074484368546</v>
      </c>
      <c r="M9" s="15">
        <f t="shared" si="3"/>
        <v>224.92551563145452</v>
      </c>
      <c r="N9" s="31">
        <f t="shared" si="0"/>
        <v>4056.5498079841473</v>
      </c>
      <c r="O9" s="31">
        <f t="shared" si="0"/>
        <v>61.513122226138627</v>
      </c>
      <c r="P9" s="30">
        <f t="shared" si="1"/>
        <v>0.98506260752479624</v>
      </c>
      <c r="Q9" s="30">
        <f t="shared" si="1"/>
        <v>1.4937392475203749E-2</v>
      </c>
      <c r="R9" s="4">
        <f t="shared" si="2"/>
        <v>3546.2253870892664</v>
      </c>
      <c r="S9" s="4">
        <f t="shared" si="2"/>
        <v>53.774612910733495</v>
      </c>
    </row>
    <row r="10" spans="2:19" x14ac:dyDescent="0.3">
      <c r="I10">
        <v>3.5</v>
      </c>
      <c r="J10" s="14">
        <f>'Performance evolution'!N10</f>
        <v>0.9</v>
      </c>
      <c r="K10" s="25">
        <f>'Performance evolution'!M10</f>
        <v>0.71268678079110181</v>
      </c>
      <c r="L10" s="15">
        <f t="shared" si="3"/>
        <v>47738.16928513017</v>
      </c>
      <c r="M10" s="15">
        <f>M9-($F$2*$F$3*$F$4*($F$5/2))*M9/SUM($L9:$M9)+S9</f>
        <v>261.83071486982891</v>
      </c>
      <c r="N10" s="31">
        <f t="shared" si="0"/>
        <v>4054.9498227722343</v>
      </c>
      <c r="O10" s="31">
        <f t="shared" si="0"/>
        <v>72.269952262905718</v>
      </c>
      <c r="P10" s="30">
        <f t="shared" si="1"/>
        <v>0.9824894344856423</v>
      </c>
      <c r="Q10" s="30">
        <f t="shared" si="1"/>
        <v>1.7510565514357763E-2</v>
      </c>
      <c r="R10" s="4">
        <f t="shared" si="2"/>
        <v>3536.9619641483123</v>
      </c>
      <c r="S10" s="4">
        <f t="shared" si="2"/>
        <v>63.038035851687951</v>
      </c>
    </row>
    <row r="11" spans="2:19" x14ac:dyDescent="0.3">
      <c r="I11">
        <v>4</v>
      </c>
      <c r="J11" s="14">
        <f>'Performance evolution'!N11</f>
        <v>0.9</v>
      </c>
      <c r="K11" s="25">
        <f>'Performance evolution'!M11</f>
        <v>0.71808062993162147</v>
      </c>
      <c r="L11" s="15">
        <f t="shared" si="3"/>
        <v>47694.768552893722</v>
      </c>
      <c r="M11" s="15">
        <f t="shared" si="3"/>
        <v>305.23144710627969</v>
      </c>
      <c r="N11" s="31">
        <f t="shared" si="0"/>
        <v>4053.0673088702224</v>
      </c>
      <c r="O11" s="31">
        <f t="shared" si="0"/>
        <v>85.002803527765778</v>
      </c>
      <c r="P11" s="30">
        <f t="shared" si="1"/>
        <v>0.97945834622929895</v>
      </c>
      <c r="Q11" s="30">
        <f t="shared" si="1"/>
        <v>2.0541653770701131E-2</v>
      </c>
      <c r="R11" s="4">
        <f t="shared" si="2"/>
        <v>3526.050046425476</v>
      </c>
      <c r="S11" s="4">
        <f t="shared" si="2"/>
        <v>73.949953574524073</v>
      </c>
    </row>
    <row r="12" spans="2:19" x14ac:dyDescent="0.3">
      <c r="I12">
        <v>4.5</v>
      </c>
      <c r="J12" s="14">
        <f>'Performance evolution'!N12</f>
        <v>0.9</v>
      </c>
      <c r="K12" s="25">
        <f>'Performance evolution'!M12</f>
        <v>0.72596782174007313</v>
      </c>
      <c r="L12" s="15">
        <f t="shared" si="3"/>
        <v>47643.710957852163</v>
      </c>
      <c r="M12" s="15">
        <f t="shared" si="3"/>
        <v>356.28904214783279</v>
      </c>
      <c r="N12" s="31">
        <f t="shared" si="0"/>
        <v>4050.8513999110482</v>
      </c>
      <c r="O12" s="31">
        <f t="shared" si="0"/>
        <v>100.28092262359486</v>
      </c>
      <c r="P12" s="30">
        <f t="shared" si="1"/>
        <v>0.97584251360063501</v>
      </c>
      <c r="Q12" s="30">
        <f t="shared" si="1"/>
        <v>2.4157486399364946E-2</v>
      </c>
      <c r="R12" s="4">
        <f t="shared" si="2"/>
        <v>3513.0330489622861</v>
      </c>
      <c r="S12" s="4">
        <f t="shared" si="2"/>
        <v>86.966951037713812</v>
      </c>
    </row>
    <row r="13" spans="2:19" x14ac:dyDescent="0.3">
      <c r="I13">
        <v>5</v>
      </c>
      <c r="J13" s="14">
        <f>'Performance evolution'!N13</f>
        <v>0.9</v>
      </c>
      <c r="K13" s="25">
        <f>'Performance evolution'!M13</f>
        <v>0.73763289084896821</v>
      </c>
      <c r="L13" s="15">
        <f t="shared" si="3"/>
        <v>47583.465684975534</v>
      </c>
      <c r="M13" s="15">
        <f t="shared" si="3"/>
        <v>416.53431502445915</v>
      </c>
      <c r="N13" s="31">
        <f t="shared" si="0"/>
        <v>4048.2349651249556</v>
      </c>
      <c r="O13" s="31">
        <f t="shared" si="0"/>
        <v>119.03294309101602</v>
      </c>
      <c r="P13" s="30">
        <f t="shared" si="1"/>
        <v>0.97143621535434832</v>
      </c>
      <c r="Q13" s="30">
        <f t="shared" si="1"/>
        <v>2.8563784645651596E-2</v>
      </c>
      <c r="R13" s="4">
        <f t="shared" si="2"/>
        <v>3497.1703752756539</v>
      </c>
      <c r="S13" s="4">
        <f t="shared" si="2"/>
        <v>102.82962472434575</v>
      </c>
    </row>
    <row r="14" spans="2:19" x14ac:dyDescent="0.3">
      <c r="I14">
        <v>5.5</v>
      </c>
      <c r="J14" s="14">
        <f>'Performance evolution'!N14</f>
        <v>0.9</v>
      </c>
      <c r="K14" s="25">
        <f>'Performance evolution'!M14</f>
        <v>0.75491011595671531</v>
      </c>
      <c r="L14" s="15">
        <f t="shared" si="3"/>
        <v>47511.876133878017</v>
      </c>
      <c r="M14" s="15">
        <f t="shared" si="3"/>
        <v>488.12386612197048</v>
      </c>
      <c r="N14" s="31">
        <f t="shared" si="0"/>
        <v>4045.123342896025</v>
      </c>
      <c r="O14" s="31">
        <f t="shared" si="0"/>
        <v>142.80842593995035</v>
      </c>
      <c r="P14" s="30">
        <f t="shared" si="1"/>
        <v>0.9659000113128291</v>
      </c>
      <c r="Q14" s="30">
        <f t="shared" si="1"/>
        <v>3.4099988687170894E-2</v>
      </c>
      <c r="R14" s="4">
        <f t="shared" si="2"/>
        <v>3477.2400407261848</v>
      </c>
      <c r="S14" s="4">
        <f t="shared" si="2"/>
        <v>122.75995927381521</v>
      </c>
    </row>
    <row r="15" spans="2:19" x14ac:dyDescent="0.3">
      <c r="I15">
        <v>6</v>
      </c>
      <c r="J15" s="14">
        <f>'Performance evolution'!N15</f>
        <v>0.9</v>
      </c>
      <c r="K15" s="25">
        <f>'Performance evolution'!M15</f>
        <v>0.78023418652312582</v>
      </c>
      <c r="L15" s="15">
        <f t="shared" si="3"/>
        <v>47425.725464563351</v>
      </c>
      <c r="M15" s="15">
        <f t="shared" si="3"/>
        <v>574.27453543663785</v>
      </c>
      <c r="N15" s="31">
        <f t="shared" si="0"/>
        <v>4041.3752046555037</v>
      </c>
      <c r="O15" s="31">
        <f t="shared" si="0"/>
        <v>174.1888361629608</v>
      </c>
      <c r="P15" s="30">
        <f t="shared" si="1"/>
        <v>0.95867958961687572</v>
      </c>
      <c r="Q15" s="30">
        <f t="shared" si="1"/>
        <v>4.1320410383124319E-2</v>
      </c>
      <c r="R15" s="4">
        <f t="shared" si="2"/>
        <v>3451.2465226207528</v>
      </c>
      <c r="S15" s="4">
        <f t="shared" si="2"/>
        <v>148.75347737924756</v>
      </c>
    </row>
    <row r="16" spans="2:19" x14ac:dyDescent="0.3">
      <c r="I16">
        <v>6.5</v>
      </c>
      <c r="J16" s="14">
        <f>'Performance evolution'!N16</f>
        <v>0.9</v>
      </c>
      <c r="K16" s="25">
        <f>'Performance evolution'!M16</f>
        <v>0.81648113976307224</v>
      </c>
      <c r="L16" s="15">
        <f t="shared" si="3"/>
        <v>47320.042577341846</v>
      </c>
      <c r="M16" s="15">
        <f t="shared" si="3"/>
        <v>679.9574226581376</v>
      </c>
      <c r="N16" s="31">
        <f t="shared" si="0"/>
        <v>4036.7718659212642</v>
      </c>
      <c r="O16" s="31">
        <f t="shared" si="0"/>
        <v>217.384013655232</v>
      </c>
      <c r="P16" s="30">
        <f t="shared" si="1"/>
        <v>0.94890078788629806</v>
      </c>
      <c r="Q16" s="30">
        <f t="shared" si="1"/>
        <v>5.1099212113702032E-2</v>
      </c>
      <c r="R16" s="4">
        <f t="shared" si="2"/>
        <v>3416.0428363906731</v>
      </c>
      <c r="S16" s="4">
        <f t="shared" si="2"/>
        <v>183.95716360932732</v>
      </c>
    </row>
    <row r="17" spans="9:19" x14ac:dyDescent="0.3">
      <c r="I17">
        <v>7</v>
      </c>
      <c r="J17" s="14">
        <f>'Performance evolution'!N17</f>
        <v>0.9</v>
      </c>
      <c r="K17" s="25">
        <f>'Performance evolution'!M17</f>
        <v>0.8663848384624977</v>
      </c>
      <c r="L17" s="15">
        <f t="shared" si="3"/>
        <v>47187.082220431883</v>
      </c>
      <c r="M17" s="15">
        <f t="shared" si="3"/>
        <v>812.91777956810461</v>
      </c>
      <c r="N17" s="31">
        <f t="shared" si="0"/>
        <v>4030.9718673407233</v>
      </c>
      <c r="O17" s="31">
        <f t="shared" si="0"/>
        <v>278.97041101471444</v>
      </c>
      <c r="P17" s="30">
        <f t="shared" si="1"/>
        <v>0.93527281968120424</v>
      </c>
      <c r="Q17" s="30">
        <f t="shared" si="1"/>
        <v>6.4727180318795902E-2</v>
      </c>
      <c r="R17" s="4">
        <f t="shared" si="2"/>
        <v>3366.9821508523351</v>
      </c>
      <c r="S17" s="4">
        <f t="shared" si="2"/>
        <v>233.01784914766526</v>
      </c>
    </row>
    <row r="18" spans="9:19" x14ac:dyDescent="0.3">
      <c r="I18">
        <v>7.5</v>
      </c>
      <c r="J18" s="14">
        <f>'Performance evolution'!N18</f>
        <v>0.9</v>
      </c>
      <c r="K18" s="25">
        <f>'Performance evolution'!M18</f>
        <v>0.9312779170527814</v>
      </c>
      <c r="L18" s="15">
        <f t="shared" si="3"/>
        <v>47015.033204751831</v>
      </c>
      <c r="M18" s="15">
        <f t="shared" si="3"/>
        <v>984.96679524816204</v>
      </c>
      <c r="N18" s="31">
        <f t="shared" si="0"/>
        <v>4023.4526117203245</v>
      </c>
      <c r="O18" s="31">
        <f t="shared" si="0"/>
        <v>368.43272225001891</v>
      </c>
      <c r="P18" s="30">
        <f t="shared" si="1"/>
        <v>0.91611057797883144</v>
      </c>
      <c r="Q18" s="30">
        <f t="shared" si="1"/>
        <v>8.3889422021168544E-2</v>
      </c>
      <c r="R18" s="4">
        <f t="shared" si="2"/>
        <v>3297.998080723793</v>
      </c>
      <c r="S18" s="4">
        <f t="shared" si="2"/>
        <v>302.00191927620676</v>
      </c>
    </row>
    <row r="19" spans="9:19" x14ac:dyDescent="0.3">
      <c r="I19">
        <v>8</v>
      </c>
      <c r="J19" s="14">
        <f>'Performance evolution'!N19</f>
        <v>0.9</v>
      </c>
      <c r="K19" s="25">
        <f>'Performance evolution'!M19</f>
        <v>1.0091281544662325</v>
      </c>
      <c r="L19" s="15">
        <f t="shared" si="3"/>
        <v>46786.903795119237</v>
      </c>
      <c r="M19" s="15">
        <f t="shared" si="3"/>
        <v>1213.0962048807567</v>
      </c>
      <c r="N19" s="31">
        <f t="shared" si="0"/>
        <v>4013.4576857939669</v>
      </c>
      <c r="O19" s="31">
        <f t="shared" si="0"/>
        <v>497.45825700796848</v>
      </c>
      <c r="P19" s="30">
        <f t="shared" si="1"/>
        <v>0.88972123105025658</v>
      </c>
      <c r="Q19" s="30">
        <f t="shared" si="1"/>
        <v>0.11027876894974338</v>
      </c>
      <c r="R19" s="4">
        <f t="shared" si="2"/>
        <v>3202.9964317809236</v>
      </c>
      <c r="S19" s="4">
        <f t="shared" si="2"/>
        <v>397.00356821907616</v>
      </c>
    </row>
    <row r="20" spans="9:19" x14ac:dyDescent="0.3">
      <c r="I20">
        <v>8.5</v>
      </c>
      <c r="J20" s="14">
        <f>'Performance evolution'!N20</f>
        <v>0.9</v>
      </c>
      <c r="K20" s="25">
        <f>'Performance evolution'!M20</f>
        <v>1.0927418442311179</v>
      </c>
      <c r="L20" s="15">
        <f t="shared" si="3"/>
        <v>46480.882442266215</v>
      </c>
      <c r="M20" s="15">
        <f t="shared" si="3"/>
        <v>1519.117557733776</v>
      </c>
      <c r="N20" s="31">
        <f t="shared" si="0"/>
        <v>4000.0055089717966</v>
      </c>
      <c r="O20" s="31">
        <f t="shared" si="0"/>
        <v>676.12047079487797</v>
      </c>
      <c r="P20" s="30">
        <f t="shared" si="1"/>
        <v>0.85541012502220604</v>
      </c>
      <c r="Q20" s="30">
        <f t="shared" si="1"/>
        <v>0.14458987497779402</v>
      </c>
      <c r="R20" s="4">
        <f t="shared" si="2"/>
        <v>3079.4764500799415</v>
      </c>
      <c r="S20" s="4">
        <f t="shared" si="2"/>
        <v>520.52354992005849</v>
      </c>
    </row>
    <row r="21" spans="9:19" x14ac:dyDescent="0.3">
      <c r="I21">
        <v>9</v>
      </c>
      <c r="J21" s="14">
        <f>'Performance evolution'!N21</f>
        <v>0.9</v>
      </c>
      <c r="K21" s="25">
        <f>'Performance evolution'!M21</f>
        <v>1.1704115563641841</v>
      </c>
      <c r="L21" s="15">
        <f t="shared" ref="L21:M30" si="4">L20-($F$2*$F$3*$F$4*($F$5/2))*L20/SUM($L20:$M20)+R20</f>
        <v>46074.292709176189</v>
      </c>
      <c r="M21" s="15">
        <f t="shared" si="4"/>
        <v>1925.7072908238013</v>
      </c>
      <c r="N21" s="31">
        <f t="shared" si="0"/>
        <v>3982.0526381489854</v>
      </c>
      <c r="O21" s="31">
        <f t="shared" si="0"/>
        <v>905.36194671561543</v>
      </c>
      <c r="P21" s="30">
        <f t="shared" si="1"/>
        <v>0.81475646663588763</v>
      </c>
      <c r="Q21" s="30">
        <f t="shared" si="1"/>
        <v>0.18524353336411245</v>
      </c>
      <c r="R21" s="4">
        <f t="shared" si="2"/>
        <v>2933.1232798891956</v>
      </c>
      <c r="S21" s="4">
        <f t="shared" si="2"/>
        <v>666.87672011080485</v>
      </c>
    </row>
    <row r="22" spans="9:19" x14ac:dyDescent="0.3">
      <c r="I22">
        <v>9.5</v>
      </c>
      <c r="J22" s="14">
        <f>'Performance evolution'!N22</f>
        <v>0.9</v>
      </c>
      <c r="K22" s="25">
        <f>'Performance evolution'!M22</f>
        <v>1.2307889091354312</v>
      </c>
      <c r="L22" s="15">
        <f t="shared" si="4"/>
        <v>45551.84403587717</v>
      </c>
      <c r="M22" s="15">
        <f t="shared" si="4"/>
        <v>2448.1559641228209</v>
      </c>
      <c r="N22" s="31">
        <f t="shared" si="0"/>
        <v>3958.8484116475997</v>
      </c>
      <c r="O22" s="31">
        <f t="shared" si="0"/>
        <v>1171.0954247160823</v>
      </c>
      <c r="P22" s="30">
        <f t="shared" si="1"/>
        <v>0.77171379218330716</v>
      </c>
      <c r="Q22" s="30">
        <f t="shared" si="1"/>
        <v>0.2282862078166929</v>
      </c>
      <c r="R22" s="4">
        <f t="shared" si="2"/>
        <v>2778.1696518599056</v>
      </c>
      <c r="S22" s="4">
        <f t="shared" si="2"/>
        <v>821.83034814009443</v>
      </c>
    </row>
    <row r="23" spans="9:19" x14ac:dyDescent="0.3">
      <c r="I23">
        <v>10</v>
      </c>
      <c r="J23" s="14">
        <f>'Performance evolution'!N23</f>
        <v>0.9</v>
      </c>
      <c r="K23" s="25">
        <f>'Performance evolution'!M23</f>
        <v>1.2691154816061527</v>
      </c>
      <c r="L23" s="15">
        <f t="shared" si="4"/>
        <v>44913.625385046289</v>
      </c>
      <c r="M23" s="15">
        <f t="shared" si="4"/>
        <v>3086.3746149537037</v>
      </c>
      <c r="N23" s="31">
        <f t="shared" si="0"/>
        <v>3930.2917280745528</v>
      </c>
      <c r="O23" s="31">
        <f t="shared" si="0"/>
        <v>1449.153525890925</v>
      </c>
      <c r="P23" s="30">
        <f t="shared" si="1"/>
        <v>0.7306128313467497</v>
      </c>
      <c r="Q23" s="30">
        <f t="shared" si="1"/>
        <v>0.2693871686532503</v>
      </c>
      <c r="R23" s="4">
        <f t="shared" si="2"/>
        <v>2630.206192848299</v>
      </c>
      <c r="S23" s="4">
        <f t="shared" si="2"/>
        <v>969.79380715170112</v>
      </c>
    </row>
    <row r="24" spans="9:19" x14ac:dyDescent="0.3">
      <c r="I24">
        <v>10.5</v>
      </c>
      <c r="J24" s="14">
        <f>'Performance evolution'!N24</f>
        <v>0.9</v>
      </c>
      <c r="K24" s="25">
        <f>'Performance evolution'!M24</f>
        <v>1.2886994883642375</v>
      </c>
      <c r="L24" s="15">
        <f t="shared" si="4"/>
        <v>44175.30967401612</v>
      </c>
      <c r="M24" s="15">
        <f t="shared" si="4"/>
        <v>3824.6903259838768</v>
      </c>
      <c r="N24" s="31">
        <f t="shared" si="0"/>
        <v>3896.9611209825289</v>
      </c>
      <c r="O24" s="31">
        <f t="shared" si="0"/>
        <v>1719.2779842837488</v>
      </c>
      <c r="P24" s="30">
        <f t="shared" si="1"/>
        <v>0.69387379132921834</v>
      </c>
      <c r="Q24" s="30">
        <f t="shared" si="1"/>
        <v>0.30612620867078166</v>
      </c>
      <c r="R24" s="4">
        <f t="shared" si="2"/>
        <v>2497.9456487851862</v>
      </c>
      <c r="S24" s="4">
        <f t="shared" si="2"/>
        <v>1102.054351214814</v>
      </c>
    </row>
    <row r="25" spans="9:19" x14ac:dyDescent="0.3">
      <c r="I25">
        <v>11</v>
      </c>
      <c r="J25" s="14">
        <f>'Performance evolution'!N25</f>
        <v>0.9</v>
      </c>
      <c r="K25" s="25">
        <f>'Performance evolution'!M25</f>
        <v>1.2966780936833935</v>
      </c>
      <c r="L25" s="15">
        <f t="shared" si="4"/>
        <v>43360.107097250097</v>
      </c>
      <c r="M25" s="15">
        <f t="shared" si="4"/>
        <v>4639.8929027498998</v>
      </c>
      <c r="N25" s="31">
        <f t="shared" si="0"/>
        <v>3859.7824964248971</v>
      </c>
      <c r="O25" s="31">
        <f t="shared" si="0"/>
        <v>1973.3502280873176</v>
      </c>
      <c r="P25" s="30">
        <f t="shared" si="1"/>
        <v>0.66169975529704139</v>
      </c>
      <c r="Q25" s="30">
        <f t="shared" si="1"/>
        <v>0.33830024470295855</v>
      </c>
      <c r="R25" s="4">
        <f t="shared" si="2"/>
        <v>2382.1191190693489</v>
      </c>
      <c r="S25" s="4">
        <f t="shared" si="2"/>
        <v>1217.8808809306508</v>
      </c>
    </row>
    <row r="26" spans="9:19" x14ac:dyDescent="0.3">
      <c r="I26">
        <v>11.5</v>
      </c>
      <c r="J26" s="14">
        <f>'Performance evolution'!N26</f>
        <v>0.9</v>
      </c>
      <c r="K26" s="25">
        <f>'Performance evolution'!M26</f>
        <v>1.2992363112763423</v>
      </c>
      <c r="L26" s="15">
        <f t="shared" si="4"/>
        <v>42490.218184025689</v>
      </c>
      <c r="M26" s="15">
        <f t="shared" si="4"/>
        <v>5509.7818159743083</v>
      </c>
      <c r="N26" s="31">
        <f t="shared" si="0"/>
        <v>3819.6610630983696</v>
      </c>
      <c r="O26" s="31">
        <f t="shared" si="0"/>
        <v>2212.0149772176333</v>
      </c>
      <c r="P26" s="30">
        <f t="shared" si="1"/>
        <v>0.63326694563295138</v>
      </c>
      <c r="Q26" s="30">
        <f t="shared" si="1"/>
        <v>0.36673305436704867</v>
      </c>
      <c r="R26" s="4">
        <f t="shared" si="2"/>
        <v>2279.761004278625</v>
      </c>
      <c r="S26" s="4">
        <f t="shared" si="2"/>
        <v>1320.2389957213752</v>
      </c>
    </row>
    <row r="27" spans="9:19" x14ac:dyDescent="0.3">
      <c r="I27">
        <v>12</v>
      </c>
      <c r="J27" s="14">
        <f>'Performance evolution'!N27</f>
        <v>0.9</v>
      </c>
      <c r="K27" s="25">
        <f>'Performance evolution'!M27</f>
        <v>1.2998676439925723</v>
      </c>
      <c r="L27" s="15">
        <f t="shared" si="4"/>
        <v>41583.212824502385</v>
      </c>
      <c r="M27" s="15">
        <f t="shared" si="4"/>
        <v>6416.7871754976104</v>
      </c>
      <c r="N27" s="31">
        <f t="shared" si="0"/>
        <v>3777.3190996905032</v>
      </c>
      <c r="O27" s="31">
        <f t="shared" si="0"/>
        <v>2437.9996255995816</v>
      </c>
      <c r="P27" s="30">
        <f t="shared" si="1"/>
        <v>0.60774342662760328</v>
      </c>
      <c r="Q27" s="30">
        <f t="shared" si="1"/>
        <v>0.39225657337239678</v>
      </c>
      <c r="R27" s="4">
        <f t="shared" si="2"/>
        <v>2187.8763358593719</v>
      </c>
      <c r="S27" s="4">
        <f t="shared" si="2"/>
        <v>1412.1236641406283</v>
      </c>
    </row>
    <row r="28" spans="9:19" x14ac:dyDescent="0.3">
      <c r="I28">
        <v>12.5</v>
      </c>
      <c r="J28" s="14">
        <f>'Performance evolution'!N28</f>
        <v>0.9</v>
      </c>
      <c r="K28" s="25">
        <f>'Performance evolution'!M28</f>
        <v>1.2999835350969724</v>
      </c>
      <c r="L28" s="15">
        <f t="shared" si="4"/>
        <v>40652.34819852408</v>
      </c>
      <c r="M28" s="15">
        <f t="shared" si="4"/>
        <v>7347.6518014759185</v>
      </c>
      <c r="N28" s="31">
        <f t="shared" si="0"/>
        <v>3733.3055993720368</v>
      </c>
      <c r="O28" s="31">
        <f t="shared" si="0"/>
        <v>2652.9331855053542</v>
      </c>
      <c r="P28" s="30">
        <f t="shared" si="1"/>
        <v>0.58458597073014273</v>
      </c>
      <c r="Q28" s="30">
        <f t="shared" si="1"/>
        <v>0.41541402926985732</v>
      </c>
      <c r="R28" s="4">
        <f t="shared" si="2"/>
        <v>2104.5094946285139</v>
      </c>
      <c r="S28" s="4">
        <f t="shared" si="2"/>
        <v>1495.4905053714863</v>
      </c>
    </row>
    <row r="29" spans="9:19" x14ac:dyDescent="0.3">
      <c r="I29">
        <v>13</v>
      </c>
      <c r="J29" s="14">
        <f>'Performance evolution'!N29</f>
        <v>0.9</v>
      </c>
      <c r="K29" s="25">
        <f>'Performance evolution'!M29</f>
        <v>1.2999986224740572</v>
      </c>
      <c r="L29" s="15">
        <f t="shared" si="4"/>
        <v>39707.931578263291</v>
      </c>
      <c r="M29" s="15">
        <f t="shared" si="4"/>
        <v>8292.0684217367107</v>
      </c>
      <c r="N29" s="31">
        <f t="shared" si="0"/>
        <v>3688.0540051582916</v>
      </c>
      <c r="O29" s="31">
        <f t="shared" si="0"/>
        <v>2857.3364499267736</v>
      </c>
      <c r="P29" s="30">
        <f t="shared" si="1"/>
        <v>0.5634582123810612</v>
      </c>
      <c r="Q29" s="30">
        <f t="shared" si="1"/>
        <v>0.43654178761893875</v>
      </c>
      <c r="R29" s="4">
        <f t="shared" si="2"/>
        <v>2028.4495645718202</v>
      </c>
      <c r="S29" s="4">
        <f t="shared" si="2"/>
        <v>1571.5504354281795</v>
      </c>
    </row>
    <row r="30" spans="9:19" x14ac:dyDescent="0.3">
      <c r="I30">
        <v>13.5</v>
      </c>
      <c r="J30" s="14">
        <f>'Performance evolution'!N30</f>
        <v>0.9</v>
      </c>
      <c r="K30" s="25">
        <f>'Performance evolution'!M30</f>
        <v>1.2999999289600905</v>
      </c>
      <c r="L30" s="15">
        <f t="shared" si="4"/>
        <v>38758.286274465361</v>
      </c>
      <c r="M30" s="15">
        <f t="shared" si="4"/>
        <v>9241.713725534637</v>
      </c>
      <c r="N30" s="31">
        <f t="shared" si="0"/>
        <v>3641.9234318056206</v>
      </c>
      <c r="O30" s="31">
        <f t="shared" si="0"/>
        <v>3051.3674017337803</v>
      </c>
      <c r="P30" s="30">
        <f t="shared" si="1"/>
        <v>0.54411552140485397</v>
      </c>
      <c r="Q30" s="30">
        <f t="shared" si="1"/>
        <v>0.45588447859514608</v>
      </c>
      <c r="R30" s="4">
        <f t="shared" si="2"/>
        <v>1958.8158770574744</v>
      </c>
      <c r="S30" s="4">
        <f t="shared" si="2"/>
        <v>1641.1841229425258</v>
      </c>
    </row>
    <row r="31" spans="9:19" x14ac:dyDescent="0.3">
      <c r="I31">
        <v>14</v>
      </c>
      <c r="J31" s="14">
        <f>'Performance evolution'!N31</f>
        <v>0.9</v>
      </c>
      <c r="K31" s="25">
        <f>'Performance evolution'!M31</f>
        <v>1.2999999979953283</v>
      </c>
      <c r="L31" s="15">
        <f>L30-($F$2*$F$3*$F$4*($F$5/2))*L30/SUM($L30:$M30)+R30</f>
        <v>37810.23068093793</v>
      </c>
      <c r="M31" s="15">
        <f>M30-($F$2*$F$3*$F$4*($F$5/2))*M30/SUM($L30:$M30)+S30</f>
        <v>10189.769319062065</v>
      </c>
      <c r="N31" s="31">
        <f t="shared" si="0"/>
        <v>3595.2182154658681</v>
      </c>
      <c r="O31" s="31">
        <f t="shared" si="0"/>
        <v>3235.2218303614786</v>
      </c>
      <c r="P31" s="30">
        <f t="shared" si="1"/>
        <v>0.52635235670682068</v>
      </c>
      <c r="Q31" s="30">
        <f t="shared" si="1"/>
        <v>0.47364764329317932</v>
      </c>
      <c r="R31" s="4">
        <f t="shared" si="2"/>
        <v>1894.8684841445545</v>
      </c>
      <c r="S31" s="4">
        <f t="shared" si="2"/>
        <v>1705.1315158554455</v>
      </c>
    </row>
    <row r="32" spans="9:19" x14ac:dyDescent="0.3">
      <c r="I32">
        <v>14.5</v>
      </c>
      <c r="J32" s="14">
        <f>'Performance evolution'!N32</f>
        <v>0.9</v>
      </c>
      <c r="K32" s="25">
        <f>'Performance evolution'!M32</f>
        <v>1.2999999999737946</v>
      </c>
      <c r="L32" s="15">
        <f t="shared" ref="L32:M42" si="5">L31-($F$2*$F$3*$F$4*($F$5/2))*L31/SUM($L31:$M31)+R31</f>
        <v>36869.331864012143</v>
      </c>
      <c r="M32" s="15">
        <f t="shared" si="5"/>
        <v>11130.668135987857</v>
      </c>
      <c r="N32" s="31">
        <f t="shared" si="0"/>
        <v>3548.1972308204522</v>
      </c>
      <c r="O32" s="31">
        <f t="shared" si="0"/>
        <v>3409.2098092033484</v>
      </c>
      <c r="P32" s="30">
        <f t="shared" si="1"/>
        <v>0.50998844977859947</v>
      </c>
      <c r="Q32" s="30">
        <f t="shared" si="1"/>
        <v>0.49001155022140058</v>
      </c>
      <c r="R32" s="4">
        <f t="shared" si="2"/>
        <v>1835.9584192029581</v>
      </c>
      <c r="S32" s="4">
        <f t="shared" si="2"/>
        <v>1764.0415807970421</v>
      </c>
    </row>
    <row r="33" spans="9:19" x14ac:dyDescent="0.3">
      <c r="I33">
        <v>15</v>
      </c>
      <c r="J33" s="14">
        <f>'Performance evolution'!N33</f>
        <v>0.9</v>
      </c>
      <c r="K33" s="25">
        <f>'Performance evolution'!M33</f>
        <v>1.299999999999875</v>
      </c>
      <c r="L33" s="15">
        <f t="shared" si="5"/>
        <v>35940.09039341419</v>
      </c>
      <c r="M33" s="15">
        <f t="shared" si="5"/>
        <v>12059.90960658581</v>
      </c>
      <c r="N33" s="31">
        <f t="shared" si="0"/>
        <v>3501.0801670005626</v>
      </c>
      <c r="O33" s="31">
        <f t="shared" si="0"/>
        <v>3573.7266975155594</v>
      </c>
      <c r="P33" s="30">
        <f t="shared" si="1"/>
        <v>0.49486582942077489</v>
      </c>
      <c r="Q33" s="30">
        <f t="shared" si="1"/>
        <v>0.50513417057922505</v>
      </c>
      <c r="R33" s="4">
        <f t="shared" si="2"/>
        <v>1781.5169859147895</v>
      </c>
      <c r="S33" s="4">
        <f t="shared" si="2"/>
        <v>1818.4830140852102</v>
      </c>
    </row>
    <row r="34" spans="9:19" x14ac:dyDescent="0.3">
      <c r="I34">
        <v>15.5</v>
      </c>
      <c r="J34" s="14">
        <f>'Performance evolution'!N34</f>
        <v>0.9</v>
      </c>
      <c r="K34" s="25">
        <f>'Performance evolution'!M34</f>
        <v>1.2999999999999998</v>
      </c>
      <c r="L34" s="15">
        <f t="shared" si="5"/>
        <v>35026.100599822908</v>
      </c>
      <c r="M34" s="15">
        <f t="shared" si="5"/>
        <v>12973.899400177084</v>
      </c>
      <c r="N34" s="31">
        <f t="shared" si="0"/>
        <v>3454.0528829586701</v>
      </c>
      <c r="O34" s="31">
        <f t="shared" si="0"/>
        <v>3729.2161711798667</v>
      </c>
      <c r="P34" s="30">
        <f t="shared" si="1"/>
        <v>0.48084693151910657</v>
      </c>
      <c r="Q34" s="30">
        <f t="shared" si="1"/>
        <v>0.51915306848089349</v>
      </c>
      <c r="R34" s="4">
        <f t="shared" si="2"/>
        <v>1731.0489534687836</v>
      </c>
      <c r="S34" s="4">
        <f t="shared" si="2"/>
        <v>1868.9510465312167</v>
      </c>
    </row>
    <row r="35" spans="9:19" x14ac:dyDescent="0.3">
      <c r="I35">
        <v>16</v>
      </c>
      <c r="J35" s="14">
        <f>'Performance evolution'!N35</f>
        <v>0.9</v>
      </c>
      <c r="K35" s="25">
        <f>'Performance evolution'!M35</f>
        <v>1.3</v>
      </c>
      <c r="L35" s="15">
        <f t="shared" si="5"/>
        <v>34130.19200830497</v>
      </c>
      <c r="M35" s="15">
        <f t="shared" si="5"/>
        <v>13869.807991695019</v>
      </c>
      <c r="N35" s="31">
        <f t="shared" si="0"/>
        <v>3407.2721459283816</v>
      </c>
      <c r="O35" s="31">
        <f t="shared" si="0"/>
        <v>3876.1434863460681</v>
      </c>
      <c r="P35" s="30">
        <f t="shared" si="1"/>
        <v>0.46781239983476902</v>
      </c>
      <c r="Q35" s="30">
        <f t="shared" si="1"/>
        <v>0.53218760016523103</v>
      </c>
      <c r="R35" s="4">
        <f t="shared" si="2"/>
        <v>1684.1246394051684</v>
      </c>
      <c r="S35" s="4">
        <f t="shared" si="2"/>
        <v>1915.8753605948318</v>
      </c>
    </row>
    <row r="36" spans="9:19" x14ac:dyDescent="0.3">
      <c r="I36">
        <v>16.5</v>
      </c>
      <c r="J36" s="14">
        <f>'Performance evolution'!N36</f>
        <v>0.9</v>
      </c>
      <c r="K36" s="25">
        <f>'Performance evolution'!M36</f>
        <v>1.3</v>
      </c>
      <c r="L36" s="15">
        <f t="shared" si="5"/>
        <v>33254.552247087267</v>
      </c>
      <c r="M36" s="15">
        <f t="shared" si="5"/>
        <v>14745.447752912723</v>
      </c>
      <c r="N36" s="31">
        <f t="shared" si="0"/>
        <v>3360.8697674468385</v>
      </c>
      <c r="O36" s="31">
        <f t="shared" si="0"/>
        <v>4014.9777757696725</v>
      </c>
      <c r="P36" s="30">
        <f t="shared" si="1"/>
        <v>0.45565879009223764</v>
      </c>
      <c r="Q36" s="30">
        <f t="shared" si="1"/>
        <v>0.54434120990776247</v>
      </c>
      <c r="R36" s="4">
        <f t="shared" si="2"/>
        <v>1640.3716443320554</v>
      </c>
      <c r="S36" s="4">
        <f t="shared" si="2"/>
        <v>1959.6283556679448</v>
      </c>
    </row>
    <row r="37" spans="9:19" x14ac:dyDescent="0.3">
      <c r="I37">
        <v>17</v>
      </c>
      <c r="J37" s="14">
        <f>'Performance evolution'!N37</f>
        <v>0.9</v>
      </c>
      <c r="K37" s="25">
        <f>'Performance evolution'!M37</f>
        <v>1.3</v>
      </c>
      <c r="L37" s="15">
        <f t="shared" si="5"/>
        <v>32400.832472887778</v>
      </c>
      <c r="M37" s="15">
        <f t="shared" si="5"/>
        <v>15599.167527112213</v>
      </c>
      <c r="N37" s="31">
        <f t="shared" si="0"/>
        <v>3314.9561684721307</v>
      </c>
      <c r="O37" s="31">
        <f t="shared" si="0"/>
        <v>4146.1806308060695</v>
      </c>
      <c r="P37" s="30">
        <f t="shared" si="1"/>
        <v>0.44429639311704133</v>
      </c>
      <c r="Q37" s="30">
        <f t="shared" si="1"/>
        <v>0.55570360688295872</v>
      </c>
      <c r="R37" s="4">
        <f t="shared" si="2"/>
        <v>1599.4670152213489</v>
      </c>
      <c r="S37" s="4">
        <f t="shared" si="2"/>
        <v>2000.5329847786513</v>
      </c>
    </row>
    <row r="38" spans="9:19" x14ac:dyDescent="0.3">
      <c r="I38">
        <v>17.5</v>
      </c>
      <c r="J38" s="14">
        <f>'Performance evolution'!N38</f>
        <v>0.9</v>
      </c>
      <c r="K38" s="25">
        <f>'Performance evolution'!M38</f>
        <v>1.3</v>
      </c>
      <c r="L38" s="15">
        <f t="shared" si="5"/>
        <v>31570.23705264254</v>
      </c>
      <c r="M38" s="15">
        <f t="shared" si="5"/>
        <v>16429.762947357449</v>
      </c>
      <c r="N38" s="31">
        <f t="shared" si="0"/>
        <v>3269.6234304472609</v>
      </c>
      <c r="O38" s="31">
        <f t="shared" si="0"/>
        <v>4270.198950926615</v>
      </c>
      <c r="P38" s="30">
        <f t="shared" si="1"/>
        <v>0.43364727510351292</v>
      </c>
      <c r="Q38" s="30">
        <f t="shared" si="1"/>
        <v>0.56635272489648714</v>
      </c>
      <c r="R38" s="4">
        <f t="shared" si="2"/>
        <v>1561.1301903726464</v>
      </c>
      <c r="S38" s="4">
        <f t="shared" si="2"/>
        <v>2038.8698096273538</v>
      </c>
    </row>
    <row r="39" spans="9:19" x14ac:dyDescent="0.3">
      <c r="I39">
        <v>18</v>
      </c>
      <c r="J39" s="14">
        <f>'Performance evolution'!N39</f>
        <v>0.9</v>
      </c>
      <c r="K39" s="25">
        <f>'Performance evolution'!M39</f>
        <v>1.3</v>
      </c>
      <c r="L39" s="15">
        <f t="shared" si="5"/>
        <v>30763.599464066992</v>
      </c>
      <c r="M39" s="15">
        <f t="shared" si="5"/>
        <v>17236.400535932993</v>
      </c>
      <c r="N39" s="31">
        <f t="shared" si="0"/>
        <v>3224.9478974609365</v>
      </c>
      <c r="O39" s="31">
        <f t="shared" si="0"/>
        <v>4387.4606784866128</v>
      </c>
      <c r="P39" s="30">
        <f t="shared" si="1"/>
        <v>0.42364356370079798</v>
      </c>
      <c r="Q39" s="30">
        <f t="shared" si="1"/>
        <v>0.57635643629920197</v>
      </c>
      <c r="R39" s="4">
        <f t="shared" si="2"/>
        <v>1525.1168293228727</v>
      </c>
      <c r="S39" s="4">
        <f t="shared" si="2"/>
        <v>2074.8831706771271</v>
      </c>
    </row>
    <row r="40" spans="9:19" x14ac:dyDescent="0.3">
      <c r="I40">
        <v>18.5</v>
      </c>
      <c r="J40" s="14">
        <f>'Performance evolution'!N40</f>
        <v>0.9</v>
      </c>
      <c r="K40" s="25">
        <f>'Performance evolution'!M40</f>
        <v>1.3</v>
      </c>
      <c r="L40" s="15">
        <f t="shared" si="5"/>
        <v>29981.446333584841</v>
      </c>
      <c r="M40" s="15">
        <f t="shared" si="5"/>
        <v>18018.553666415144</v>
      </c>
      <c r="N40" s="31">
        <f t="shared" si="0"/>
        <v>3180.9923932039833</v>
      </c>
      <c r="O40" s="31">
        <f t="shared" si="0"/>
        <v>4498.372475544882</v>
      </c>
      <c r="P40" s="30">
        <f t="shared" si="1"/>
        <v>0.41422597409702655</v>
      </c>
      <c r="Q40" s="30">
        <f t="shared" si="1"/>
        <v>0.58577402590297345</v>
      </c>
      <c r="R40" s="4">
        <f t="shared" si="2"/>
        <v>1491.2135067492957</v>
      </c>
      <c r="S40" s="4">
        <f t="shared" si="2"/>
        <v>2108.7864932507046</v>
      </c>
    </row>
    <row r="41" spans="9:19" x14ac:dyDescent="0.3">
      <c r="I41">
        <v>19</v>
      </c>
      <c r="J41" s="14">
        <f>'Performance evolution'!N41</f>
        <v>0.9</v>
      </c>
      <c r="K41" s="25">
        <f>'Performance evolution'!M41</f>
        <v>1.3</v>
      </c>
      <c r="L41" s="15">
        <f t="shared" si="5"/>
        <v>29224.051365315274</v>
      </c>
      <c r="M41" s="15">
        <f t="shared" si="5"/>
        <v>18775.948634684712</v>
      </c>
      <c r="N41" s="31">
        <f t="shared" si="0"/>
        <v>3137.8081106356894</v>
      </c>
      <c r="O41" s="31">
        <f t="shared" si="0"/>
        <v>4603.3186986725614</v>
      </c>
      <c r="P41" s="30">
        <f t="shared" si="1"/>
        <v>0.40534255385955686</v>
      </c>
      <c r="Q41" s="30">
        <f t="shared" si="1"/>
        <v>0.59465744614044314</v>
      </c>
      <c r="R41" s="4">
        <f t="shared" si="2"/>
        <v>1459.2331938944046</v>
      </c>
      <c r="S41" s="4">
        <f t="shared" si="2"/>
        <v>2140.7668061055952</v>
      </c>
    </row>
    <row r="42" spans="9:19" x14ac:dyDescent="0.3">
      <c r="I42">
        <v>19.5</v>
      </c>
      <c r="J42" s="14">
        <f>'Performance evolution'!N42</f>
        <v>0.9</v>
      </c>
      <c r="K42" s="25">
        <f>'Performance evolution'!M42</f>
        <v>1.3</v>
      </c>
      <c r="L42" s="15">
        <f t="shared" si="5"/>
        <v>28491.480706811031</v>
      </c>
      <c r="M42" s="15">
        <f t="shared" si="5"/>
        <v>19508.519293188954</v>
      </c>
      <c r="N42" s="31">
        <f t="shared" si="0"/>
        <v>3095.4362250164941</v>
      </c>
      <c r="O42" s="31">
        <f t="shared" si="0"/>
        <v>4702.6612314906233</v>
      </c>
      <c r="P42" s="30">
        <f t="shared" si="1"/>
        <v>0.39694761988817018</v>
      </c>
      <c r="Q42" s="30">
        <f t="shared" si="1"/>
        <v>0.60305238011182982</v>
      </c>
      <c r="R42" s="4">
        <f t="shared" si="2"/>
        <v>1429.0114315974126</v>
      </c>
      <c r="S42" s="4">
        <f t="shared" si="2"/>
        <v>2170.9885684025871</v>
      </c>
    </row>
    <row r="43" spans="9:19" x14ac:dyDescent="0.3">
      <c r="I43" s="8">
        <v>20</v>
      </c>
      <c r="J43" s="22">
        <f>'Performance evolution'!N43</f>
        <v>0.9</v>
      </c>
      <c r="K43" s="26">
        <f>'Performance evolution'!M43</f>
        <v>1.3</v>
      </c>
      <c r="L43" s="23">
        <f>L42-($F$2*$F$3*$F$4*($F$5/2))*L42/SUM($L42:$M42)+R42</f>
        <v>27783.631085397617</v>
      </c>
      <c r="M43" s="23">
        <f>M42-($F$2*$F$3*$F$4*($F$5/2))*M42/SUM($L42:$M42)+S42</f>
        <v>20216.368914602368</v>
      </c>
      <c r="N43" s="32">
        <f t="shared" si="0"/>
        <v>3053.909273645952</v>
      </c>
      <c r="O43" s="32">
        <f t="shared" si="0"/>
        <v>4796.7398737922194</v>
      </c>
      <c r="P43" s="33">
        <f t="shared" si="1"/>
        <v>0.38900086047565963</v>
      </c>
      <c r="Q43" s="33">
        <f t="shared" si="1"/>
        <v>0.61099913952434048</v>
      </c>
      <c r="R43" s="24">
        <f t="shared" si="2"/>
        <v>1400.4030977123746</v>
      </c>
      <c r="S43" s="24">
        <f t="shared" si="2"/>
        <v>2199.5969022876257</v>
      </c>
    </row>
    <row r="44" spans="9:19" x14ac:dyDescent="0.3">
      <c r="J44" s="14"/>
      <c r="K44" s="25"/>
      <c r="L44" s="15"/>
      <c r="M44" s="15"/>
      <c r="N44" s="31"/>
      <c r="O44" s="31"/>
      <c r="P44" s="30"/>
      <c r="Q44" s="30"/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56D5E0-F5C2-4D19-8651-E217201CAEF6}">
  <dimension ref="A2:AF43"/>
  <sheetViews>
    <sheetView tabSelected="1" topLeftCell="F1" zoomScale="80" zoomScaleNormal="80" workbookViewId="0">
      <selection activeCell="AH28" sqref="AH28"/>
    </sheetView>
  </sheetViews>
  <sheetFormatPr defaultRowHeight="14.4" x14ac:dyDescent="0.3"/>
  <sheetData>
    <row r="2" spans="1:32" x14ac:dyDescent="0.3">
      <c r="K2" s="7" t="s">
        <v>1</v>
      </c>
      <c r="L2" s="8" t="s">
        <v>13</v>
      </c>
      <c r="M2" s="8" t="s">
        <v>14</v>
      </c>
      <c r="N2" s="8" t="s">
        <v>15</v>
      </c>
      <c r="O2" s="9" t="s">
        <v>52</v>
      </c>
      <c r="P2" s="8" t="s">
        <v>56</v>
      </c>
      <c r="T2" s="7" t="s">
        <v>1</v>
      </c>
      <c r="U2" s="8" t="s">
        <v>13</v>
      </c>
      <c r="V2" s="8" t="s">
        <v>14</v>
      </c>
      <c r="W2" s="8" t="s">
        <v>15</v>
      </c>
      <c r="X2" s="9" t="s">
        <v>16</v>
      </c>
      <c r="AC2" s="7" t="s">
        <v>1</v>
      </c>
      <c r="AD2" s="8" t="s">
        <v>13</v>
      </c>
      <c r="AE2" s="8" t="s">
        <v>14</v>
      </c>
      <c r="AF2" s="8" t="s">
        <v>15</v>
      </c>
    </row>
    <row r="3" spans="1:32" x14ac:dyDescent="0.3">
      <c r="B3" s="18"/>
      <c r="C3" s="18"/>
      <c r="D3" s="18"/>
      <c r="E3" s="18"/>
      <c r="F3" s="18"/>
      <c r="K3" s="10">
        <v>0</v>
      </c>
      <c r="L3" s="4">
        <f>'High-end market'!H3</f>
        <v>526.92700000000002</v>
      </c>
      <c r="M3" s="4">
        <f>'Medium-end market'!H3</f>
        <v>697.5</v>
      </c>
      <c r="N3" s="4">
        <f>'Low-end market'!H3</f>
        <v>776</v>
      </c>
      <c r="O3" s="11">
        <f t="shared" ref="O3:O43" si="0">SUM(L3:N3)</f>
        <v>2000.4270000000001</v>
      </c>
      <c r="P3" s="4">
        <f>1000000-O3</f>
        <v>997999.57299999997</v>
      </c>
      <c r="T3" s="10">
        <v>0</v>
      </c>
      <c r="U3" s="4">
        <f>'High-end market'!R3</f>
        <v>598.87587902411747</v>
      </c>
      <c r="V3" s="4">
        <f>'Medium-end market'!R3</f>
        <v>721.98142019803072</v>
      </c>
      <c r="W3" s="4">
        <f>'Low-end market'!R3</f>
        <v>931.61131441489363</v>
      </c>
      <c r="X3" s="11">
        <f t="shared" ref="X3:X43" si="1">SUM(U3:W3)</f>
        <v>2252.4686136370419</v>
      </c>
      <c r="AC3" s="10">
        <v>0</v>
      </c>
      <c r="AD3" s="12">
        <f t="shared" ref="AD3:AD43" si="2">L3/(1000000*A$11)</f>
        <v>2.0016220322886988E-3</v>
      </c>
      <c r="AE3" s="12">
        <f t="shared" ref="AE3:AE43" si="3">M3/(1000000*A$12)</f>
        <v>2E-3</v>
      </c>
      <c r="AF3" s="12">
        <f t="shared" ref="AF3:AF43" si="4">N3/(1000000*A$13)</f>
        <v>1.9999999999999996E-3</v>
      </c>
    </row>
    <row r="4" spans="1:32" x14ac:dyDescent="0.3">
      <c r="A4" s="18"/>
      <c r="C4" s="18" t="s">
        <v>30</v>
      </c>
      <c r="D4" s="18" t="s">
        <v>31</v>
      </c>
      <c r="E4" s="18" t="s">
        <v>32</v>
      </c>
      <c r="F4" s="18" t="s">
        <v>33</v>
      </c>
      <c r="G4" s="18" t="s">
        <v>34</v>
      </c>
      <c r="I4" s="20"/>
      <c r="K4" s="10">
        <v>0.5</v>
      </c>
      <c r="L4" s="4">
        <f>'High-end market'!H4</f>
        <v>1051.4211290241174</v>
      </c>
      <c r="M4" s="4">
        <f>'Medium-end market'!H4</f>
        <v>1322.9639201980308</v>
      </c>
      <c r="N4" s="4">
        <f>'Low-end market'!H4</f>
        <v>1591.6863144148938</v>
      </c>
      <c r="O4" s="11">
        <f t="shared" si="0"/>
        <v>3966.0713636370419</v>
      </c>
      <c r="P4" s="4">
        <f t="shared" ref="P4:P43" si="5">1000000-O4</f>
        <v>996033.92863636301</v>
      </c>
      <c r="T4" s="10">
        <v>0.5</v>
      </c>
      <c r="U4" s="4">
        <f>'High-end market'!R4</f>
        <v>1077.117575395316</v>
      </c>
      <c r="V4" s="4">
        <f>'Medium-end market'!R4</f>
        <v>1255.7783598032781</v>
      </c>
      <c r="W4" s="4">
        <f>'Low-end market'!R4</f>
        <v>1816.8260432532256</v>
      </c>
      <c r="X4" s="11">
        <f t="shared" si="1"/>
        <v>4149.7219784518202</v>
      </c>
      <c r="AC4" s="10">
        <v>0.5</v>
      </c>
      <c r="AD4" s="12">
        <f t="shared" si="2"/>
        <v>3.9940023894553369E-3</v>
      </c>
      <c r="AE4" s="12">
        <f t="shared" si="3"/>
        <v>3.7934449324674717E-3</v>
      </c>
      <c r="AF4" s="12">
        <f t="shared" si="4"/>
        <v>4.1022843155023025E-3</v>
      </c>
    </row>
    <row r="5" spans="1:32" x14ac:dyDescent="0.3">
      <c r="A5" s="18"/>
      <c r="B5" s="18" t="s">
        <v>35</v>
      </c>
      <c r="C5" s="37">
        <v>0.03</v>
      </c>
      <c r="D5" s="37">
        <v>0.1</v>
      </c>
      <c r="E5" s="37">
        <v>0.2</v>
      </c>
      <c r="F5" s="37">
        <v>0.25</v>
      </c>
      <c r="G5" s="37">
        <v>0.6</v>
      </c>
      <c r="H5" s="20"/>
      <c r="I5" s="20"/>
      <c r="K5" s="10">
        <v>1</v>
      </c>
      <c r="L5" s="4">
        <f>'High-end market'!H5</f>
        <v>1973.5309866411571</v>
      </c>
      <c r="M5" s="4">
        <f>'Medium-end market'!H5</f>
        <v>2389.0056622023776</v>
      </c>
      <c r="N5" s="4">
        <f>'Low-end market'!H5</f>
        <v>3159.0559916783918</v>
      </c>
      <c r="O5" s="11">
        <f t="shared" si="0"/>
        <v>7521.592640521927</v>
      </c>
      <c r="P5" s="4">
        <f t="shared" si="5"/>
        <v>992478.40735947806</v>
      </c>
      <c r="T5" s="10">
        <v>1</v>
      </c>
      <c r="U5" s="4">
        <f>'High-end market'!R5</f>
        <v>1677.9760695964615</v>
      </c>
      <c r="V5" s="4">
        <f>'Medium-end market'!R5</f>
        <v>1938.8732315990324</v>
      </c>
      <c r="W5" s="4">
        <f>'Low-end market'!R5</f>
        <v>3118.1019952058696</v>
      </c>
      <c r="X5" s="11">
        <f t="shared" si="1"/>
        <v>6734.9512964013629</v>
      </c>
      <c r="AC5" s="10">
        <v>1</v>
      </c>
      <c r="AD5" s="12">
        <f t="shared" si="2"/>
        <v>7.4967938713814139E-3</v>
      </c>
      <c r="AE5" s="12">
        <f t="shared" si="3"/>
        <v>6.8501954471752759E-3</v>
      </c>
      <c r="AF5" s="12">
        <f t="shared" si="4"/>
        <v>8.1418968857690493E-3</v>
      </c>
    </row>
    <row r="6" spans="1:32" x14ac:dyDescent="0.3">
      <c r="A6" s="18"/>
      <c r="B6" s="18" t="s">
        <v>36</v>
      </c>
      <c r="C6" s="37">
        <v>7.0000000000000007E-2</v>
      </c>
      <c r="D6" s="37">
        <v>0.2</v>
      </c>
      <c r="E6" s="37">
        <v>0.3</v>
      </c>
      <c r="F6" s="37">
        <v>0.5</v>
      </c>
      <c r="G6" s="37">
        <v>0.3</v>
      </c>
      <c r="H6" s="20"/>
      <c r="I6" s="20"/>
      <c r="K6" s="10">
        <v>1.5</v>
      </c>
      <c r="L6" s="4">
        <f>'High-end market'!H6</f>
        <v>3352.1392382382955</v>
      </c>
      <c r="M6" s="4">
        <f>'Medium-end market'!H6</f>
        <v>3977.8534242565279</v>
      </c>
      <c r="N6" s="4">
        <f>'Low-end market'!H6</f>
        <v>5768.6081293791822</v>
      </c>
      <c r="O6" s="11">
        <f t="shared" si="0"/>
        <v>13098.600791874007</v>
      </c>
      <c r="P6" s="4">
        <f t="shared" si="5"/>
        <v>986901.39920812601</v>
      </c>
      <c r="T6" s="10">
        <v>1.5</v>
      </c>
      <c r="U6" s="4">
        <f>'High-end market'!R6</f>
        <v>2324.1951317550374</v>
      </c>
      <c r="V6" s="4">
        <f>'Medium-end market'!R6</f>
        <v>2703.3899855563527</v>
      </c>
      <c r="W6" s="4">
        <f>'Low-end market'!R6</f>
        <v>4867.5840025747566</v>
      </c>
      <c r="X6" s="11">
        <f t="shared" si="1"/>
        <v>9895.1691198861463</v>
      </c>
      <c r="AC6" s="10">
        <v>1.5</v>
      </c>
      <c r="AD6" s="12">
        <f t="shared" si="2"/>
        <v>1.2733672319993526E-2</v>
      </c>
      <c r="AE6" s="12">
        <f t="shared" si="3"/>
        <v>1.1406031324033054E-2</v>
      </c>
      <c r="AF6" s="12">
        <f t="shared" si="4"/>
        <v>1.4867546725204076E-2</v>
      </c>
    </row>
    <row r="7" spans="1:32" x14ac:dyDescent="0.3">
      <c r="B7" s="18" t="s">
        <v>37</v>
      </c>
      <c r="C7" s="37">
        <v>0.9</v>
      </c>
      <c r="D7" s="37">
        <v>0.7</v>
      </c>
      <c r="E7" s="37">
        <v>0.5</v>
      </c>
      <c r="F7" s="37">
        <v>0.25</v>
      </c>
      <c r="G7" s="37">
        <v>0.1</v>
      </c>
      <c r="H7" s="20"/>
      <c r="K7" s="10">
        <v>2</v>
      </c>
      <c r="L7" s="4">
        <f>'High-end market'!H7</f>
        <v>5159.9686735048363</v>
      </c>
      <c r="M7" s="4">
        <f>'Medium-end market'!H7</f>
        <v>6091.4523503605387</v>
      </c>
      <c r="N7" s="4">
        <f>'Low-end market'!H7</f>
        <v>9695.7342782988126</v>
      </c>
      <c r="O7" s="11">
        <f t="shared" si="0"/>
        <v>20947.155302164188</v>
      </c>
      <c r="P7" s="4">
        <f t="shared" si="5"/>
        <v>979052.84469783586</v>
      </c>
      <c r="T7" s="10">
        <v>2</v>
      </c>
      <c r="U7" s="4">
        <f>'High-end market'!R7</f>
        <v>2961.0240582748452</v>
      </c>
      <c r="V7" s="4">
        <f>'Medium-end market'!R7</f>
        <v>3489.4114383891774</v>
      </c>
      <c r="W7" s="4">
        <f>'Low-end market'!R7</f>
        <v>7150.8091042249926</v>
      </c>
      <c r="X7" s="11">
        <f t="shared" si="1"/>
        <v>13601.244600889015</v>
      </c>
      <c r="AC7" s="10">
        <v>2</v>
      </c>
      <c r="AD7" s="12">
        <f t="shared" si="2"/>
        <v>1.9601020602107642E-2</v>
      </c>
      <c r="AE7" s="12">
        <f t="shared" si="3"/>
        <v>1.7466530036876097E-2</v>
      </c>
      <c r="AF7" s="12">
        <f t="shared" si="4"/>
        <v>2.4989005871904151E-2</v>
      </c>
    </row>
    <row r="8" spans="1:32" x14ac:dyDescent="0.3">
      <c r="C8" s="21">
        <v>2.5000000000000001E-2</v>
      </c>
      <c r="D8" s="21">
        <v>0.13500000000000001</v>
      </c>
      <c r="E8" s="20">
        <v>0.34</v>
      </c>
      <c r="F8" s="20">
        <v>0.34</v>
      </c>
      <c r="G8" s="20">
        <v>0.16</v>
      </c>
      <c r="K8" s="10">
        <v>2.5</v>
      </c>
      <c r="L8" s="4">
        <f>'High-end market'!H8</f>
        <v>7320.6494919485276</v>
      </c>
      <c r="M8" s="4">
        <f>'Medium-end market'!H8</f>
        <v>8672.0190532653851</v>
      </c>
      <c r="N8" s="4">
        <f>'Low-end market'!H8</f>
        <v>15257.32204294049</v>
      </c>
      <c r="O8" s="11">
        <f t="shared" si="0"/>
        <v>31249.990588154404</v>
      </c>
      <c r="P8" s="4">
        <f t="shared" si="5"/>
        <v>968750.00941184559</v>
      </c>
      <c r="T8" s="10">
        <v>2.5</v>
      </c>
      <c r="U8" s="4">
        <f>'High-end market'!R8</f>
        <v>3561.6542127780413</v>
      </c>
      <c r="V8" s="4">
        <f>'Medium-end market'!R8</f>
        <v>4261.457718226281</v>
      </c>
      <c r="W8" s="4">
        <f>'Low-end market'!R8</f>
        <v>10123.013500807121</v>
      </c>
      <c r="X8" s="11">
        <f t="shared" si="1"/>
        <v>17946.125431811444</v>
      </c>
      <c r="AC8" s="10">
        <v>2.5</v>
      </c>
      <c r="AD8" s="12">
        <f t="shared" si="2"/>
        <v>2.7808735012150154E-2</v>
      </c>
      <c r="AE8" s="12">
        <f t="shared" si="3"/>
        <v>2.4866004453807555E-2</v>
      </c>
      <c r="AF8" s="12">
        <f t="shared" si="4"/>
        <v>3.9322994956032184E-2</v>
      </c>
    </row>
    <row r="9" spans="1:32" x14ac:dyDescent="0.3">
      <c r="K9" s="10">
        <v>3</v>
      </c>
      <c r="L9" s="4">
        <f>'High-end market'!H9</f>
        <v>9744.5699643237185</v>
      </c>
      <c r="M9" s="4">
        <f>'Medium-end market'!H9</f>
        <v>11635.688373035231</v>
      </c>
      <c r="N9" s="4">
        <f>'Low-end market'!H9</f>
        <v>22874.519304438312</v>
      </c>
      <c r="O9" s="11">
        <f t="shared" si="0"/>
        <v>44254.777641797264</v>
      </c>
      <c r="P9" s="4">
        <f t="shared" si="5"/>
        <v>955745.22235820279</v>
      </c>
      <c r="T9" s="10">
        <v>3</v>
      </c>
      <c r="U9" s="4">
        <f>'High-end market'!R9</f>
        <v>4116.7538266621614</v>
      </c>
      <c r="V9" s="4">
        <f>'Medium-end market'!R9</f>
        <v>5006.3425031597499</v>
      </c>
      <c r="W9" s="4">
        <f>'Low-end market'!R9</f>
        <v>13970.526249116027</v>
      </c>
      <c r="X9" s="11">
        <f t="shared" si="1"/>
        <v>23093.622578937939</v>
      </c>
      <c r="AC9" s="10">
        <v>3</v>
      </c>
      <c r="AD9" s="12">
        <f t="shared" si="2"/>
        <v>3.701641012088782E-2</v>
      </c>
      <c r="AE9" s="12">
        <f t="shared" si="3"/>
        <v>3.3363980997950481E-2</v>
      </c>
      <c r="AF9" s="12">
        <f t="shared" si="4"/>
        <v>5.8954946660923477E-2</v>
      </c>
    </row>
    <row r="10" spans="1:32" x14ac:dyDescent="0.3">
      <c r="C10" s="18" t="s">
        <v>30</v>
      </c>
      <c r="D10" s="18" t="s">
        <v>31</v>
      </c>
      <c r="E10" s="18" t="s">
        <v>32</v>
      </c>
      <c r="F10" s="18" t="s">
        <v>33</v>
      </c>
      <c r="G10" s="18" t="s">
        <v>34</v>
      </c>
      <c r="K10" s="10">
        <v>3.5</v>
      </c>
      <c r="L10" s="4">
        <f>'High-end market'!H10</f>
        <v>12348.090210973474</v>
      </c>
      <c r="M10" s="4">
        <f>'Medium-end market'!H10</f>
        <v>14898.659917658208</v>
      </c>
      <c r="N10" s="4">
        <f>'Low-end market'!H10</f>
        <v>33086.585269610434</v>
      </c>
      <c r="O10" s="11">
        <f t="shared" si="0"/>
        <v>60333.335398242118</v>
      </c>
      <c r="P10" s="4">
        <f t="shared" si="5"/>
        <v>939666.66460175789</v>
      </c>
      <c r="T10" s="10">
        <v>3.5</v>
      </c>
      <c r="U10" s="4">
        <f>'High-end market'!R10</f>
        <v>4625.935575355913</v>
      </c>
      <c r="V10" s="4">
        <f>'Medium-end market'!R10</f>
        <v>5727.1874605044659</v>
      </c>
      <c r="W10" s="4">
        <f>'Low-end market'!R10</f>
        <v>18764.373241339417</v>
      </c>
      <c r="X10" s="11">
        <f t="shared" si="1"/>
        <v>29117.496277199796</v>
      </c>
      <c r="AC10" s="10">
        <v>3.5</v>
      </c>
      <c r="AD10" s="12">
        <f t="shared" si="2"/>
        <v>4.6906325587743491E-2</v>
      </c>
      <c r="AE10" s="12">
        <f t="shared" si="3"/>
        <v>4.2720171806905252E-2</v>
      </c>
      <c r="AF10" s="12">
        <f t="shared" si="4"/>
        <v>8.5274704303119661E-2</v>
      </c>
    </row>
    <row r="11" spans="1:32" x14ac:dyDescent="0.3">
      <c r="A11" s="38">
        <f>SUM(C11:G11)</f>
        <v>0.26324999999999998</v>
      </c>
      <c r="B11" s="18" t="s">
        <v>35</v>
      </c>
      <c r="C11" s="19">
        <f>C5*C$8</f>
        <v>7.5000000000000002E-4</v>
      </c>
      <c r="D11" s="19">
        <f>D5*D$8</f>
        <v>1.3500000000000002E-2</v>
      </c>
      <c r="E11" s="19">
        <f>E5*E$8</f>
        <v>6.8000000000000005E-2</v>
      </c>
      <c r="F11" s="19">
        <f>F5*F$8</f>
        <v>8.5000000000000006E-2</v>
      </c>
      <c r="G11" s="19">
        <f>G5*G$8</f>
        <v>9.6000000000000002E-2</v>
      </c>
      <c r="K11" s="10">
        <v>4</v>
      </c>
      <c r="L11" s="4">
        <f>'High-end market'!H11</f>
        <v>15061.059963331732</v>
      </c>
      <c r="M11" s="4">
        <f>'Medium-end market'!H11</f>
        <v>18393.296353888109</v>
      </c>
      <c r="N11" s="4">
        <f>'Low-end market'!H11</f>
        <v>46417.321702066663</v>
      </c>
      <c r="O11" s="11">
        <f t="shared" si="0"/>
        <v>79871.678019286512</v>
      </c>
      <c r="P11" s="4">
        <f t="shared" si="5"/>
        <v>920128.32198071352</v>
      </c>
      <c r="T11" s="10">
        <v>4</v>
      </c>
      <c r="U11" s="4">
        <f>'High-end market'!R11</f>
        <v>5093.174620823831</v>
      </c>
      <c r="V11" s="4">
        <f>'Medium-end market'!R11</f>
        <v>6439.9296027523724</v>
      </c>
      <c r="W11" s="4">
        <f>'Low-end market'!R11</f>
        <v>24205.337172368945</v>
      </c>
      <c r="X11" s="11">
        <f t="shared" si="1"/>
        <v>35738.441395945149</v>
      </c>
      <c r="AC11" s="10">
        <v>4</v>
      </c>
      <c r="AD11" s="12">
        <f t="shared" si="2"/>
        <v>5.7212003659379798E-2</v>
      </c>
      <c r="AE11" s="12">
        <f t="shared" si="3"/>
        <v>5.2740634706489202E-2</v>
      </c>
      <c r="AF11" s="12">
        <f t="shared" si="4"/>
        <v>0.11963227242800685</v>
      </c>
    </row>
    <row r="12" spans="1:32" x14ac:dyDescent="0.3">
      <c r="A12" s="38">
        <f>SUM(C12:G12)</f>
        <v>0.34875</v>
      </c>
      <c r="B12" s="18" t="s">
        <v>36</v>
      </c>
      <c r="C12" s="19">
        <f t="shared" ref="C12:G13" si="6">C6*C$8</f>
        <v>1.7500000000000003E-3</v>
      </c>
      <c r="D12" s="19">
        <f t="shared" si="6"/>
        <v>2.7000000000000003E-2</v>
      </c>
      <c r="E12" s="19">
        <f t="shared" si="6"/>
        <v>0.10200000000000001</v>
      </c>
      <c r="F12" s="19">
        <f t="shared" si="6"/>
        <v>0.17</v>
      </c>
      <c r="G12" s="19">
        <f t="shared" si="6"/>
        <v>4.8000000000000001E-2</v>
      </c>
      <c r="K12" s="10">
        <v>4.5</v>
      </c>
      <c r="L12" s="4">
        <f>'High-end market'!H12</f>
        <v>17828.620004019729</v>
      </c>
      <c r="M12" s="4">
        <f>'Medium-end market'!H12</f>
        <v>22078.299768032801</v>
      </c>
      <c r="N12" s="4">
        <f>'Low-end market'!H12</f>
        <v>63011.420270322807</v>
      </c>
      <c r="O12" s="11">
        <f t="shared" si="0"/>
        <v>102918.34004237533</v>
      </c>
      <c r="P12" s="4">
        <f t="shared" si="5"/>
        <v>897081.65995762462</v>
      </c>
      <c r="T12" s="10">
        <v>4.5</v>
      </c>
      <c r="U12" s="4">
        <f>'High-end market'!R12</f>
        <v>5524.8076599244987</v>
      </c>
      <c r="V12" s="4">
        <f>'Medium-end market'!R12</f>
        <v>7173.377096876271</v>
      </c>
      <c r="W12" s="4">
        <f>'Low-end market'!R12</f>
        <v>29502.448414842016</v>
      </c>
      <c r="X12" s="11">
        <f t="shared" si="1"/>
        <v>42200.633171642781</v>
      </c>
      <c r="AC12" s="10">
        <v>4.5</v>
      </c>
      <c r="AD12" s="12">
        <f t="shared" si="2"/>
        <v>6.7725052246988521E-2</v>
      </c>
      <c r="AE12" s="12">
        <f t="shared" si="3"/>
        <v>6.3306952739879005E-2</v>
      </c>
      <c r="AF12" s="12">
        <f t="shared" si="4"/>
        <v>0.16240056770701752</v>
      </c>
    </row>
    <row r="13" spans="1:32" x14ac:dyDescent="0.3">
      <c r="A13" s="38">
        <f>SUM(C13:G13)</f>
        <v>0.38800000000000007</v>
      </c>
      <c r="B13" s="18" t="s">
        <v>37</v>
      </c>
      <c r="C13" s="19">
        <f t="shared" si="6"/>
        <v>2.2500000000000003E-2</v>
      </c>
      <c r="D13" s="19">
        <f t="shared" si="6"/>
        <v>9.4500000000000001E-2</v>
      </c>
      <c r="E13" s="19">
        <f t="shared" si="6"/>
        <v>0.17</v>
      </c>
      <c r="F13" s="19">
        <f t="shared" si="6"/>
        <v>8.5000000000000006E-2</v>
      </c>
      <c r="G13" s="19">
        <f t="shared" si="6"/>
        <v>1.6E-2</v>
      </c>
      <c r="K13" s="10">
        <v>5</v>
      </c>
      <c r="L13" s="4">
        <f>'High-end market'!H13</f>
        <v>20610.828780609507</v>
      </c>
      <c r="M13" s="4">
        <f>'Medium-end market'!H13</f>
        <v>25947.451703638144</v>
      </c>
      <c r="N13" s="4">
        <f>'Low-end market'!H13</f>
        <v>82211.369502049289</v>
      </c>
      <c r="O13" s="11">
        <f t="shared" si="0"/>
        <v>128769.64998629694</v>
      </c>
      <c r="P13" s="4">
        <f t="shared" si="5"/>
        <v>871230.35001370311</v>
      </c>
      <c r="T13" s="10">
        <v>5</v>
      </c>
      <c r="U13" s="4">
        <f>'High-end market'!R13</f>
        <v>5928.9405281260715</v>
      </c>
      <c r="V13" s="4">
        <f>'Medium-end market'!R13</f>
        <v>7972.4171174028806</v>
      </c>
      <c r="W13" s="4">
        <f>'Low-end market'!R13</f>
        <v>33736.466246247976</v>
      </c>
      <c r="X13" s="11">
        <f t="shared" si="1"/>
        <v>47637.823891776927</v>
      </c>
      <c r="AC13" s="10">
        <v>5</v>
      </c>
      <c r="AD13" s="12">
        <f t="shared" si="2"/>
        <v>7.8293746555021873E-2</v>
      </c>
      <c r="AE13" s="12">
        <f t="shared" si="3"/>
        <v>7.4401295207564569E-2</v>
      </c>
      <c r="AF13" s="12">
        <f t="shared" si="4"/>
        <v>0.21188497294342598</v>
      </c>
    </row>
    <row r="14" spans="1:32" x14ac:dyDescent="0.3">
      <c r="K14" s="10">
        <v>5.5</v>
      </c>
      <c r="L14" s="4">
        <f>'High-end market'!H14</f>
        <v>23381.867133026055</v>
      </c>
      <c r="M14" s="4">
        <f>'Medium-end market'!H14</f>
        <v>30040.287834650859</v>
      </c>
      <c r="N14" s="4">
        <f>'Low-end market'!H14</f>
        <v>102562.07497134525</v>
      </c>
      <c r="O14" s="11">
        <f t="shared" si="0"/>
        <v>155984.22993902216</v>
      </c>
      <c r="P14" s="4">
        <f t="shared" si="5"/>
        <v>844015.7700609779</v>
      </c>
      <c r="T14" s="10">
        <v>5.5</v>
      </c>
      <c r="U14" s="4">
        <f>'High-end market'!R14</f>
        <v>6315.5784891166231</v>
      </c>
      <c r="V14" s="4">
        <f>'Medium-end market'!R14</f>
        <v>8903.4716159080417</v>
      </c>
      <c r="W14" s="4">
        <f>'Low-end market'!R14</f>
        <v>36548.854191416547</v>
      </c>
      <c r="X14" s="11">
        <f t="shared" si="1"/>
        <v>51767.904296441207</v>
      </c>
      <c r="AC14" s="10">
        <v>5.5</v>
      </c>
      <c r="AD14" s="12">
        <f t="shared" si="2"/>
        <v>8.8820008102663078E-2</v>
      </c>
      <c r="AE14" s="12">
        <f t="shared" si="3"/>
        <v>8.6137026049178084E-2</v>
      </c>
      <c r="AF14" s="12">
        <f t="shared" si="4"/>
        <v>0.26433524477150833</v>
      </c>
    </row>
    <row r="15" spans="1:32" x14ac:dyDescent="0.3">
      <c r="C15" t="s">
        <v>53</v>
      </c>
      <c r="K15" s="10">
        <v>6</v>
      </c>
      <c r="L15" s="4">
        <f>'High-end market'!H15</f>
        <v>26129.590964776085</v>
      </c>
      <c r="M15" s="4">
        <f>'Medium-end market'!H15</f>
        <v>34456.649961156829</v>
      </c>
      <c r="N15" s="4">
        <f>'Low-end market'!H15</f>
        <v>122491.5300738192</v>
      </c>
      <c r="O15" s="11">
        <f t="shared" si="0"/>
        <v>183077.7709997521</v>
      </c>
      <c r="P15" s="4">
        <f t="shared" si="5"/>
        <v>816922.2290002479</v>
      </c>
      <c r="T15" s="10">
        <v>6</v>
      </c>
      <c r="U15" s="4">
        <f>'High-end market'!R15</f>
        <v>6697.0690820670216</v>
      </c>
      <c r="V15" s="4">
        <f>'Medium-end market'!R15</f>
        <v>10059.98300804037</v>
      </c>
      <c r="W15" s="4">
        <f>'Low-end market'!R15</f>
        <v>38324.366426369044</v>
      </c>
      <c r="X15" s="11">
        <f t="shared" si="1"/>
        <v>55081.418516476435</v>
      </c>
      <c r="AC15" s="10">
        <v>6</v>
      </c>
      <c r="AD15" s="12">
        <f t="shared" si="2"/>
        <v>9.9257705469234889E-2</v>
      </c>
      <c r="AE15" s="12">
        <f t="shared" si="3"/>
        <v>9.8800429996148617E-2</v>
      </c>
      <c r="AF15" s="12">
        <f t="shared" si="4"/>
        <v>0.31569981977788447</v>
      </c>
    </row>
    <row r="16" spans="1:32" x14ac:dyDescent="0.3">
      <c r="C16" t="s">
        <v>54</v>
      </c>
      <c r="K16" s="10">
        <v>6.5</v>
      </c>
      <c r="L16" s="4">
        <f>'High-end market'!H16</f>
        <v>28855.667387153582</v>
      </c>
      <c r="M16" s="4">
        <f>'Medium-end market'!H16</f>
        <v>39374.542521548894</v>
      </c>
      <c r="N16" s="4">
        <f>'Low-end market'!H16</f>
        <v>141059.97177259385</v>
      </c>
      <c r="O16" s="11">
        <f t="shared" si="0"/>
        <v>209290.18168129632</v>
      </c>
      <c r="P16" s="4">
        <f t="shared" si="5"/>
        <v>790709.81831870368</v>
      </c>
      <c r="T16" s="10">
        <v>6.5</v>
      </c>
      <c r="U16" s="4">
        <f>'High-end market'!R16</f>
        <v>7088.553436133393</v>
      </c>
      <c r="V16" s="4">
        <f>'Medium-end market'!R16</f>
        <v>11562.137069371569</v>
      </c>
      <c r="W16" s="4">
        <f>'Low-end market'!R16</f>
        <v>39601.488878259494</v>
      </c>
      <c r="X16" s="11">
        <f t="shared" si="1"/>
        <v>58252.179383764451</v>
      </c>
      <c r="AC16" s="10">
        <v>6.5</v>
      </c>
      <c r="AD16" s="12">
        <f t="shared" si="2"/>
        <v>0.10961317146117221</v>
      </c>
      <c r="AE16" s="12">
        <f t="shared" si="3"/>
        <v>0.11290191404028356</v>
      </c>
      <c r="AF16" s="12">
        <f t="shared" si="4"/>
        <v>0.363556628279881</v>
      </c>
    </row>
    <row r="17" spans="3:32" x14ac:dyDescent="0.3">
      <c r="C17" t="s">
        <v>55</v>
      </c>
      <c r="K17" s="10">
        <v>7</v>
      </c>
      <c r="L17" s="4">
        <f>'High-end market'!H17</f>
        <v>31576.192450883696</v>
      </c>
      <c r="M17" s="4">
        <f>'Medium-end market'!H17</f>
        <v>45065.015985976468</v>
      </c>
      <c r="N17" s="4">
        <f>'Low-end market'!H17</f>
        <v>158007.16811892917</v>
      </c>
      <c r="O17" s="11">
        <f t="shared" si="0"/>
        <v>234648.37655578932</v>
      </c>
      <c r="P17" s="4">
        <f t="shared" si="5"/>
        <v>765351.62344421074</v>
      </c>
      <c r="T17" s="10">
        <v>7</v>
      </c>
      <c r="U17" s="4">
        <f>'High-end market'!R17</f>
        <v>7508.1845264057392</v>
      </c>
      <c r="V17" s="4">
        <f>'Medium-end market'!R17</f>
        <v>13537.746123966259</v>
      </c>
      <c r="W17" s="4">
        <f>'Low-end market'!R17</f>
        <v>40640.174792701066</v>
      </c>
      <c r="X17" s="11">
        <f t="shared" si="1"/>
        <v>61686.105443073066</v>
      </c>
      <c r="AC17" s="10">
        <v>7</v>
      </c>
      <c r="AD17" s="12">
        <f t="shared" si="2"/>
        <v>0.11994754967097321</v>
      </c>
      <c r="AE17" s="12">
        <f t="shared" si="3"/>
        <v>0.12921868383075691</v>
      </c>
      <c r="AF17" s="12">
        <f t="shared" si="4"/>
        <v>0.40723496937868336</v>
      </c>
    </row>
    <row r="18" spans="3:32" x14ac:dyDescent="0.3">
      <c r="K18" s="10">
        <v>7.5</v>
      </c>
      <c r="L18" s="4">
        <f>'High-end market'!H18</f>
        <v>34322.467808499438</v>
      </c>
      <c r="M18" s="4">
        <f>'Medium-end market'!H18</f>
        <v>51885.692004199787</v>
      </c>
      <c r="N18" s="4">
        <f>'Low-end market'!H18</f>
        <v>173366.64743263283</v>
      </c>
      <c r="O18" s="11">
        <f t="shared" si="0"/>
        <v>259574.80724533205</v>
      </c>
      <c r="P18" s="4">
        <f t="shared" si="5"/>
        <v>740425.19275466795</v>
      </c>
      <c r="T18" s="10">
        <v>7.5</v>
      </c>
      <c r="U18" s="4">
        <f>'High-end market'!R18</f>
        <v>7976.9671592634786</v>
      </c>
      <c r="V18" s="4">
        <f>'Medium-end market'!R18</f>
        <v>16063.879214485143</v>
      </c>
      <c r="W18" s="4">
        <f>'Low-end market'!R18</f>
        <v>41520.875361887811</v>
      </c>
      <c r="X18" s="11">
        <f t="shared" si="1"/>
        <v>65561.721735636442</v>
      </c>
      <c r="AC18" s="10">
        <v>7.5</v>
      </c>
      <c r="AD18" s="12">
        <f t="shared" si="2"/>
        <v>0.13037974476163131</v>
      </c>
      <c r="AE18" s="12">
        <f t="shared" si="3"/>
        <v>0.14877617778982019</v>
      </c>
      <c r="AF18" s="12">
        <f t="shared" si="4"/>
        <v>0.44682125626967217</v>
      </c>
    </row>
    <row r="19" spans="3:32" x14ac:dyDescent="0.3">
      <c r="K19" s="10">
        <v>8</v>
      </c>
      <c r="L19" s="4">
        <f>'High-end market'!H19</f>
        <v>37141.522506302535</v>
      </c>
      <c r="M19" s="4">
        <f>'Medium-end market'!H19</f>
        <v>60217.008636562612</v>
      </c>
      <c r="N19" s="4">
        <f>'Low-end market'!H19</f>
        <v>187241.57401056003</v>
      </c>
      <c r="O19" s="11">
        <f t="shared" si="0"/>
        <v>284600.10515342519</v>
      </c>
      <c r="P19" s="4">
        <f t="shared" si="5"/>
        <v>715399.89484657487</v>
      </c>
      <c r="T19" s="10">
        <v>8</v>
      </c>
      <c r="U19" s="4">
        <f>'High-end market'!R19</f>
        <v>8518.1784941043352</v>
      </c>
      <c r="V19" s="4">
        <f>'Medium-end market'!R19</f>
        <v>19066.28166845279</v>
      </c>
      <c r="W19" s="4">
        <f>'Low-end market'!R19</f>
        <v>42280.909842476736</v>
      </c>
      <c r="X19" s="11">
        <f t="shared" si="1"/>
        <v>69865.370005033852</v>
      </c>
      <c r="AC19" s="10">
        <v>8</v>
      </c>
      <c r="AD19" s="12">
        <f t="shared" si="2"/>
        <v>0.14108840458234581</v>
      </c>
      <c r="AE19" s="12">
        <f t="shared" si="3"/>
        <v>0.17266525773924762</v>
      </c>
      <c r="AF19" s="12">
        <f t="shared" si="4"/>
        <v>0.48258137631587628</v>
      </c>
    </row>
    <row r="20" spans="3:32" x14ac:dyDescent="0.3">
      <c r="K20" s="10">
        <v>8.5</v>
      </c>
      <c r="L20" s="4">
        <f>'High-end market'!H20</f>
        <v>40095.991345789429</v>
      </c>
      <c r="M20" s="4">
        <f>'Medium-end market'!H20</f>
        <v>70307.990648489897</v>
      </c>
      <c r="N20" s="4">
        <f>'Low-end market'!H20</f>
        <v>199752.10245839972</v>
      </c>
      <c r="O20" s="11">
        <f t="shared" si="0"/>
        <v>310156.08445267903</v>
      </c>
      <c r="P20" s="4">
        <f t="shared" si="5"/>
        <v>689843.91554732097</v>
      </c>
      <c r="T20" s="10">
        <v>8.5</v>
      </c>
      <c r="U20" s="4">
        <f>'High-end market'!R20</f>
        <v>9156.3474308899131</v>
      </c>
      <c r="V20" s="4">
        <f>'Medium-end market'!R20</f>
        <v>22251.504701748483</v>
      </c>
      <c r="W20" s="4">
        <f>'Low-end market'!R20</f>
        <v>42945.386348289459</v>
      </c>
      <c r="X20" s="11">
        <f t="shared" si="1"/>
        <v>74353.238480927859</v>
      </c>
      <c r="AC20" s="10">
        <v>8.5</v>
      </c>
      <c r="AD20" s="12">
        <f t="shared" si="2"/>
        <v>0.15231145810366356</v>
      </c>
      <c r="AE20" s="12">
        <f t="shared" si="3"/>
        <v>0.20159997318563411</v>
      </c>
      <c r="AF20" s="12">
        <f t="shared" si="4"/>
        <v>0.51482500633608164</v>
      </c>
    </row>
    <row r="21" spans="3:32" x14ac:dyDescent="0.3">
      <c r="K21" s="10">
        <v>9</v>
      </c>
      <c r="L21" s="4">
        <f>'High-end market'!H21</f>
        <v>43263.000813578037</v>
      </c>
      <c r="M21" s="4">
        <f>'Medium-end market'!H21</f>
        <v>82078.445941039448</v>
      </c>
      <c r="N21" s="4">
        <f>'Low-end market'!H21</f>
        <v>211021.57695468751</v>
      </c>
      <c r="O21" s="11">
        <f t="shared" si="0"/>
        <v>336363.02370930498</v>
      </c>
      <c r="P21" s="4">
        <f t="shared" si="5"/>
        <v>663636.97629069502</v>
      </c>
      <c r="T21" s="10">
        <v>9</v>
      </c>
      <c r="U21" s="4">
        <f>'High-end market'!R21</f>
        <v>9915.6571416209408</v>
      </c>
      <c r="V21" s="4">
        <f>'Medium-end market'!R21</f>
        <v>25201.259313284419</v>
      </c>
      <c r="W21" s="4">
        <f>'Low-end market'!R21</f>
        <v>43532.335048795299</v>
      </c>
      <c r="X21" s="11">
        <f t="shared" si="1"/>
        <v>78649.251503700652</v>
      </c>
      <c r="AC21" s="10">
        <v>9</v>
      </c>
      <c r="AD21" s="12">
        <f t="shared" si="2"/>
        <v>0.1643418834323952</v>
      </c>
      <c r="AE21" s="12">
        <f t="shared" si="3"/>
        <v>0.23535038262663641</v>
      </c>
      <c r="AF21" s="12">
        <f t="shared" si="4"/>
        <v>0.54387004369764813</v>
      </c>
    </row>
    <row r="22" spans="3:32" x14ac:dyDescent="0.3">
      <c r="K22" s="10">
        <v>9.5</v>
      </c>
      <c r="L22" s="4">
        <f>'High-end market'!H22</f>
        <v>46731.633275736633</v>
      </c>
      <c r="M22" s="4">
        <f>'Medium-end market'!H22</f>
        <v>95045.970055466809</v>
      </c>
      <c r="N22" s="4">
        <f>'Low-end market'!H22</f>
        <v>221169.76078560523</v>
      </c>
      <c r="O22" s="11">
        <f t="shared" si="0"/>
        <v>362947.36411680869</v>
      </c>
      <c r="P22" s="4">
        <f t="shared" si="5"/>
        <v>637052.63588319137</v>
      </c>
      <c r="T22" s="10">
        <v>9.5</v>
      </c>
      <c r="U22" s="4">
        <f>'High-end market'!R22</f>
        <v>10817.4559786643</v>
      </c>
      <c r="V22" s="4">
        <f>'Medium-end market'!R22</f>
        <v>27599.940185863612</v>
      </c>
      <c r="W22" s="4">
        <f>'Low-end market'!R22</f>
        <v>44055.092501337502</v>
      </c>
      <c r="X22" s="11">
        <f t="shared" si="1"/>
        <v>82472.488665865414</v>
      </c>
      <c r="AC22" s="10">
        <v>9.5</v>
      </c>
      <c r="AD22" s="12">
        <f t="shared" si="2"/>
        <v>0.17751807512150666</v>
      </c>
      <c r="AE22" s="12">
        <f t="shared" si="3"/>
        <v>0.2725332474708726</v>
      </c>
      <c r="AF22" s="12">
        <f t="shared" si="4"/>
        <v>0.57002515666393094</v>
      </c>
    </row>
    <row r="23" spans="3:32" x14ac:dyDescent="0.3">
      <c r="K23" s="10">
        <v>10</v>
      </c>
      <c r="L23" s="4">
        <f>'High-end market'!H23</f>
        <v>50598.295863702995</v>
      </c>
      <c r="M23" s="4">
        <f>'Medium-end market'!H23</f>
        <v>108489.96828683335</v>
      </c>
      <c r="N23" s="4">
        <f>'Low-end market'!H23</f>
        <v>230309.31323876814</v>
      </c>
      <c r="O23" s="11">
        <f t="shared" si="0"/>
        <v>389397.57738930447</v>
      </c>
      <c r="P23" s="4">
        <f t="shared" si="5"/>
        <v>610602.42261069547</v>
      </c>
      <c r="T23" s="10">
        <v>10</v>
      </c>
      <c r="U23" s="4">
        <f>'High-end market'!R23</f>
        <v>11876.496889220622</v>
      </c>
      <c r="V23" s="4">
        <f>'Medium-end market'!R23</f>
        <v>29374.236211543797</v>
      </c>
      <c r="W23" s="4">
        <f>'Low-end market'!R23</f>
        <v>44523.78706844306</v>
      </c>
      <c r="X23" s="11">
        <f t="shared" si="1"/>
        <v>85774.520169207477</v>
      </c>
      <c r="AC23" s="10">
        <v>10</v>
      </c>
      <c r="AD23" s="12">
        <f t="shared" si="2"/>
        <v>0.19220625209383854</v>
      </c>
      <c r="AE23" s="12">
        <f t="shared" si="3"/>
        <v>0.31108234634217447</v>
      </c>
      <c r="AF23" s="12">
        <f t="shared" si="4"/>
        <v>0.59358070422362919</v>
      </c>
    </row>
    <row r="24" spans="3:32" x14ac:dyDescent="0.3">
      <c r="K24" s="10">
        <v>10.5</v>
      </c>
      <c r="L24" s="4">
        <f>'High-end market'!H24</f>
        <v>54959.053732575834</v>
      </c>
      <c r="M24" s="4">
        <f>'Medium-end market'!H24</f>
        <v>121727.84017864829</v>
      </c>
      <c r="N24" s="4">
        <f>'Low-end market'!H24</f>
        <v>238544.15630282974</v>
      </c>
      <c r="O24" s="11">
        <f t="shared" si="0"/>
        <v>415231.05021405383</v>
      </c>
      <c r="P24" s="4">
        <f t="shared" si="5"/>
        <v>584768.94978594617</v>
      </c>
      <c r="T24" s="10">
        <v>10.5</v>
      </c>
      <c r="U24" s="4">
        <f>'High-end market'!R24</f>
        <v>13095.821749193992</v>
      </c>
      <c r="V24" s="4">
        <f>'Medium-end market'!R24</f>
        <v>30641.367774843675</v>
      </c>
      <c r="W24" s="4">
        <f>'Low-end market'!R24</f>
        <v>44946.297521585191</v>
      </c>
      <c r="X24" s="11">
        <f t="shared" si="1"/>
        <v>88683.487045622867</v>
      </c>
      <c r="AC24" s="10">
        <v>10.5</v>
      </c>
      <c r="AD24" s="12">
        <f t="shared" si="2"/>
        <v>0.20877133421681229</v>
      </c>
      <c r="AE24" s="12">
        <f t="shared" si="3"/>
        <v>0.34904040194594493</v>
      </c>
      <c r="AF24" s="12">
        <f t="shared" si="4"/>
        <v>0.61480452655368478</v>
      </c>
    </row>
    <row r="25" spans="3:32" x14ac:dyDescent="0.3">
      <c r="K25" s="10">
        <v>11</v>
      </c>
      <c r="L25" s="4">
        <f>'High-end market'!H25</f>
        <v>59898.063154047479</v>
      </c>
      <c r="M25" s="4">
        <f>'Medium-end market'!H25</f>
        <v>134296.76434677056</v>
      </c>
      <c r="N25" s="4">
        <f>'Low-end market'!H25</f>
        <v>245968.94496141945</v>
      </c>
      <c r="O25" s="11">
        <f t="shared" si="0"/>
        <v>440163.77246223751</v>
      </c>
      <c r="P25" s="4">
        <f t="shared" si="5"/>
        <v>559836.22753776249</v>
      </c>
      <c r="T25" s="10">
        <v>11</v>
      </c>
      <c r="U25" s="4">
        <f>'High-end market'!R25</f>
        <v>14461.080074877296</v>
      </c>
      <c r="V25" s="4">
        <f>'Medium-end market'!R25</f>
        <v>31575.293791883807</v>
      </c>
      <c r="W25" s="4">
        <f>'Low-end market'!R25</f>
        <v>45328.88829249925</v>
      </c>
      <c r="X25" s="11">
        <f t="shared" si="1"/>
        <v>91365.262159260354</v>
      </c>
      <c r="AC25" s="10">
        <v>11</v>
      </c>
      <c r="AD25" s="12">
        <f t="shared" si="2"/>
        <v>0.22753300343417845</v>
      </c>
      <c r="AE25" s="12">
        <f t="shared" si="3"/>
        <v>0.38508032787604463</v>
      </c>
      <c r="AF25" s="12">
        <f t="shared" si="4"/>
        <v>0.63394057979747265</v>
      </c>
    </row>
    <row r="26" spans="3:32" x14ac:dyDescent="0.3">
      <c r="K26" s="10">
        <v>11.5</v>
      </c>
      <c r="L26" s="4">
        <f>'High-end market'!H26</f>
        <v>65472.176281145046</v>
      </c>
      <c r="M26" s="4">
        <f>'Medium-end market'!H26</f>
        <v>145975.37720329472</v>
      </c>
      <c r="N26" s="4">
        <f>'Low-end market'!H26</f>
        <v>252669.1718335108</v>
      </c>
      <c r="O26" s="11">
        <f t="shared" si="0"/>
        <v>464116.72531795059</v>
      </c>
      <c r="P26" s="4">
        <f t="shared" si="5"/>
        <v>535883.27468204941</v>
      </c>
      <c r="T26" s="10">
        <v>11.5</v>
      </c>
      <c r="U26" s="4">
        <f>'High-end market'!R26</f>
        <v>15936.398366523801</v>
      </c>
      <c r="V26" s="4">
        <f>'Medium-end market'!R26</f>
        <v>32314.388842747845</v>
      </c>
      <c r="W26" s="4">
        <f>'Low-end market'!R26</f>
        <v>45676.640469898004</v>
      </c>
      <c r="X26" s="11">
        <f t="shared" si="1"/>
        <v>93927.427679169647</v>
      </c>
      <c r="AC26" s="10">
        <v>11.5</v>
      </c>
      <c r="AD26" s="12">
        <f t="shared" si="2"/>
        <v>0.248707222340532</v>
      </c>
      <c r="AE26" s="12">
        <f t="shared" si="3"/>
        <v>0.41856738983023573</v>
      </c>
      <c r="AF26" s="12">
        <f t="shared" si="4"/>
        <v>0.65120920575647101</v>
      </c>
    </row>
    <row r="27" spans="3:32" x14ac:dyDescent="0.3">
      <c r="K27" s="10">
        <v>12</v>
      </c>
      <c r="L27" s="4">
        <f>'High-end market'!H27</f>
        <v>71693.891156474638</v>
      </c>
      <c r="M27" s="4">
        <f>'Medium-end market'!H27</f>
        <v>156711.3144336546</v>
      </c>
      <c r="N27" s="4">
        <f>'Low-end market'!H27</f>
        <v>258721.62261278782</v>
      </c>
      <c r="O27" s="11">
        <f t="shared" si="0"/>
        <v>487126.82820291707</v>
      </c>
      <c r="P27" s="4">
        <f t="shared" si="5"/>
        <v>512873.17179708293</v>
      </c>
      <c r="T27" s="10">
        <v>12</v>
      </c>
      <c r="U27" s="4">
        <f>'High-end market'!R27</f>
        <v>17464.805940555711</v>
      </c>
      <c r="V27" s="4">
        <f>'Medium-end market'!R27</f>
        <v>32938.876201764491</v>
      </c>
      <c r="W27" s="4">
        <f>'Low-end market'!R27</f>
        <v>45993.750311268923</v>
      </c>
      <c r="X27" s="11">
        <f t="shared" si="1"/>
        <v>96397.432453589136</v>
      </c>
      <c r="AC27" s="10">
        <v>12</v>
      </c>
      <c r="AD27" s="12">
        <f t="shared" si="2"/>
        <v>0.2723414668811952</v>
      </c>
      <c r="AE27" s="12">
        <f t="shared" si="3"/>
        <v>0.44935143923628557</v>
      </c>
      <c r="AF27" s="12">
        <f t="shared" si="4"/>
        <v>0.66680830570306127</v>
      </c>
    </row>
    <row r="28" spans="3:32" x14ac:dyDescent="0.3">
      <c r="K28" s="10">
        <v>12.5</v>
      </c>
      <c r="L28" s="4">
        <f>'High-end market'!H28</f>
        <v>78517.448955175278</v>
      </c>
      <c r="M28" s="4">
        <f>'Medium-end market'!H28</f>
        <v>166537.88414335361</v>
      </c>
      <c r="N28" s="4">
        <f>'Low-end market'!H28</f>
        <v>264195.00995864091</v>
      </c>
      <c r="O28" s="11">
        <f t="shared" si="0"/>
        <v>509250.34305716981</v>
      </c>
      <c r="P28" s="4">
        <f t="shared" si="5"/>
        <v>490749.65694283019</v>
      </c>
      <c r="T28" s="10">
        <v>12.5</v>
      </c>
      <c r="U28" s="4">
        <f>'High-end market'!R28</f>
        <v>18975.268397242475</v>
      </c>
      <c r="V28" s="4">
        <f>'Medium-end market'!R28</f>
        <v>33487.05475007389</v>
      </c>
      <c r="W28" s="4">
        <f>'Low-end market'!R28</f>
        <v>46283.739698029174</v>
      </c>
      <c r="X28" s="11">
        <f t="shared" si="1"/>
        <v>98746.062845345528</v>
      </c>
      <c r="AC28" s="10">
        <v>12.5</v>
      </c>
      <c r="AD28" s="12">
        <f t="shared" si="2"/>
        <v>0.29826191435964017</v>
      </c>
      <c r="AE28" s="12">
        <f t="shared" si="3"/>
        <v>0.47752798320674872</v>
      </c>
      <c r="AF28" s="12">
        <f t="shared" si="4"/>
        <v>0.6809149741202084</v>
      </c>
    </row>
    <row r="29" spans="3:32" x14ac:dyDescent="0.3">
      <c r="K29" s="10">
        <v>13</v>
      </c>
      <c r="L29" s="4">
        <f>'High-end market'!H29</f>
        <v>85834.109897788017</v>
      </c>
      <c r="M29" s="4">
        <f>'Medium-end market'!H29</f>
        <v>175519.70252749394</v>
      </c>
      <c r="N29" s="4">
        <f>'Low-end market'!H29</f>
        <v>269150.68125708791</v>
      </c>
      <c r="O29" s="11">
        <f t="shared" si="0"/>
        <v>530504.49368236982</v>
      </c>
      <c r="P29" s="4">
        <f t="shared" si="5"/>
        <v>469495.50631763018</v>
      </c>
      <c r="T29" s="10">
        <v>13</v>
      </c>
      <c r="U29" s="4">
        <f>'High-end market'!R29</f>
        <v>20395.269564314254</v>
      </c>
      <c r="V29" s="4">
        <f>'Medium-end market'!R29</f>
        <v>33976.619001744322</v>
      </c>
      <c r="W29" s="4">
        <f>'Low-end market'!R29</f>
        <v>46549.606719749776</v>
      </c>
      <c r="X29" s="11">
        <f t="shared" si="1"/>
        <v>100921.49528580836</v>
      </c>
      <c r="AC29" s="10">
        <v>13</v>
      </c>
      <c r="AD29" s="12">
        <f t="shared" si="2"/>
        <v>0.32605549818722895</v>
      </c>
      <c r="AE29" s="12">
        <f t="shared" si="3"/>
        <v>0.50328230115410444</v>
      </c>
      <c r="AF29" s="12">
        <f t="shared" si="4"/>
        <v>0.69368732282754608</v>
      </c>
    </row>
    <row r="30" spans="3:32" x14ac:dyDescent="0.3">
      <c r="K30" s="10">
        <v>13.5</v>
      </c>
      <c r="L30" s="4">
        <f>'High-end market'!H30</f>
        <v>93480.58207776444</v>
      </c>
      <c r="M30" s="4">
        <f>'Medium-end market'!H30</f>
        <v>183727.78337340927</v>
      </c>
      <c r="N30" s="4">
        <f>'Low-end market'!H30</f>
        <v>273643.33750242833</v>
      </c>
      <c r="O30" s="11">
        <f t="shared" si="0"/>
        <v>550851.70295360207</v>
      </c>
      <c r="P30" s="4">
        <f t="shared" si="5"/>
        <v>449148.29704639793</v>
      </c>
      <c r="T30" s="10">
        <v>13.5</v>
      </c>
      <c r="U30" s="4">
        <f>'High-end market'!R30</f>
        <v>21664.65693979312</v>
      </c>
      <c r="V30" s="4">
        <f>'Medium-end market'!R30</f>
        <v>34417.338815899042</v>
      </c>
      <c r="W30" s="4">
        <f>'Low-end market'!R30</f>
        <v>46793.934677882578</v>
      </c>
      <c r="X30" s="11">
        <f t="shared" si="1"/>
        <v>102875.93043357474</v>
      </c>
      <c r="AC30" s="10">
        <v>13.5</v>
      </c>
      <c r="AD30" s="12">
        <f t="shared" si="2"/>
        <v>0.35510192622132741</v>
      </c>
      <c r="AE30" s="12">
        <f t="shared" si="3"/>
        <v>0.52681801684131691</v>
      </c>
      <c r="AF30" s="12">
        <f t="shared" si="4"/>
        <v>0.70526633376914505</v>
      </c>
    </row>
    <row r="31" spans="3:32" x14ac:dyDescent="0.3">
      <c r="K31" s="10">
        <v>14</v>
      </c>
      <c r="L31" s="4">
        <f>'High-end market'!H31</f>
        <v>101259.70108375876</v>
      </c>
      <c r="M31" s="4">
        <f>'Medium-end market'!H31</f>
        <v>191230.97311126106</v>
      </c>
      <c r="N31" s="4">
        <f>'Low-end market'!H31</f>
        <v>277721.72658894153</v>
      </c>
      <c r="O31" s="11">
        <f t="shared" si="0"/>
        <v>570212.40078396141</v>
      </c>
      <c r="P31" s="4">
        <f t="shared" si="5"/>
        <v>429787.59921603859</v>
      </c>
      <c r="T31" s="10">
        <v>14</v>
      </c>
      <c r="U31" s="4">
        <f>'High-end market'!R31</f>
        <v>22745.806865286289</v>
      </c>
      <c r="V31" s="4">
        <f>'Medium-end market'!R31</f>
        <v>34816.033264759077</v>
      </c>
      <c r="W31" s="4">
        <f>'Low-end market'!R31</f>
        <v>47018.971646902646</v>
      </c>
      <c r="X31" s="11">
        <f t="shared" si="1"/>
        <v>104580.81177694802</v>
      </c>
      <c r="AC31" s="10">
        <v>14</v>
      </c>
      <c r="AD31" s="12">
        <f t="shared" si="2"/>
        <v>0.38465223583574076</v>
      </c>
      <c r="AE31" s="12">
        <f t="shared" si="3"/>
        <v>0.54833253938712845</v>
      </c>
      <c r="AF31" s="12">
        <f t="shared" si="4"/>
        <v>0.71577764584778736</v>
      </c>
    </row>
    <row r="32" spans="3:32" x14ac:dyDescent="0.3">
      <c r="K32" s="10">
        <v>14.5</v>
      </c>
      <c r="L32" s="4">
        <f>'High-end market'!H32</f>
        <v>108967.77596338344</v>
      </c>
      <c r="M32" s="4">
        <f>'Medium-end market'!H32</f>
        <v>198093.58480992055</v>
      </c>
      <c r="N32" s="4">
        <f>'Low-end market'!H32</f>
        <v>281429.29058106983</v>
      </c>
      <c r="O32" s="11">
        <f t="shared" si="0"/>
        <v>588490.6513543739</v>
      </c>
      <c r="P32" s="4">
        <f t="shared" si="5"/>
        <v>411509.3486456261</v>
      </c>
      <c r="T32" s="10">
        <v>14.5</v>
      </c>
      <c r="U32" s="4">
        <f>'High-end market'!R32</f>
        <v>23627.418254644082</v>
      </c>
      <c r="V32" s="4">
        <f>'Medium-end market'!R32</f>
        <v>35178.071535078845</v>
      </c>
      <c r="W32" s="4">
        <f>'Low-end market'!R32</f>
        <v>47226.688854507607</v>
      </c>
      <c r="X32" s="11">
        <f t="shared" si="1"/>
        <v>106032.17864423053</v>
      </c>
      <c r="AC32" s="10">
        <v>14.5</v>
      </c>
      <c r="AD32" s="12">
        <f t="shared" si="2"/>
        <v>0.41393267222557811</v>
      </c>
      <c r="AE32" s="12">
        <f t="shared" si="3"/>
        <v>0.56801027902486179</v>
      </c>
      <c r="AF32" s="12">
        <f t="shared" si="4"/>
        <v>0.72533322314708704</v>
      </c>
    </row>
    <row r="33" spans="11:32" x14ac:dyDescent="0.3">
      <c r="K33" s="10">
        <v>15</v>
      </c>
      <c r="L33" s="4">
        <f>'High-end market'!H33</f>
        <v>116421.32766647001</v>
      </c>
      <c r="M33" s="4">
        <f>'Medium-end market'!H33</f>
        <v>204374.8419838562</v>
      </c>
      <c r="N33" s="4">
        <f>'Low-end market'!H33</f>
        <v>284804.75673339877</v>
      </c>
      <c r="O33" s="11">
        <f t="shared" si="0"/>
        <v>605600.9263837249</v>
      </c>
      <c r="P33" s="4">
        <f t="shared" si="5"/>
        <v>394399.0736162751</v>
      </c>
      <c r="T33" s="10">
        <v>15</v>
      </c>
      <c r="U33" s="4">
        <f>'High-end market'!R33</f>
        <v>24322.237941107251</v>
      </c>
      <c r="V33" s="4">
        <f>'Medium-end market'!R33</f>
        <v>35507.85208848583</v>
      </c>
      <c r="W33" s="4">
        <f>'Low-end market'!R33</f>
        <v>47418.823688696226</v>
      </c>
      <c r="X33" s="11">
        <f t="shared" si="1"/>
        <v>107248.9137182893</v>
      </c>
      <c r="AC33" s="10">
        <v>15</v>
      </c>
      <c r="AD33" s="12">
        <f t="shared" si="2"/>
        <v>0.44224625894195635</v>
      </c>
      <c r="AE33" s="12">
        <f t="shared" si="3"/>
        <v>0.58602105228345858</v>
      </c>
      <c r="AF33" s="12">
        <f t="shared" si="4"/>
        <v>0.73403287817886265</v>
      </c>
    </row>
    <row r="34" spans="11:32" x14ac:dyDescent="0.3">
      <c r="K34" s="10">
        <v>15.5</v>
      </c>
      <c r="L34" s="4">
        <f>'High-end market'!H34</f>
        <v>123477.43536217888</v>
      </c>
      <c r="M34" s="4">
        <f>'Medium-end market'!H34</f>
        <v>210128.84729557202</v>
      </c>
      <c r="N34" s="4">
        <f>'Low-end market'!H34</f>
        <v>287882.66845290165</v>
      </c>
      <c r="O34" s="11">
        <f t="shared" si="0"/>
        <v>621488.95111065253</v>
      </c>
      <c r="P34" s="4">
        <f t="shared" si="5"/>
        <v>378511.04888934747</v>
      </c>
      <c r="T34" s="10">
        <v>15.5</v>
      </c>
      <c r="U34" s="4">
        <f>'High-end market'!R34</f>
        <v>24860.608876528382</v>
      </c>
      <c r="V34" s="4">
        <f>'Medium-end market'!R34</f>
        <v>35809.04078787347</v>
      </c>
      <c r="W34" s="4">
        <f>'Low-end market'!R34</f>
        <v>47596.911586254442</v>
      </c>
      <c r="X34" s="11">
        <f t="shared" si="1"/>
        <v>108266.56125065629</v>
      </c>
      <c r="AC34" s="10">
        <v>15.5</v>
      </c>
      <c r="AD34" s="12">
        <f t="shared" si="2"/>
        <v>0.46905008684588367</v>
      </c>
      <c r="AE34" s="12">
        <f t="shared" si="3"/>
        <v>0.60251999224536779</v>
      </c>
      <c r="AF34" s="12">
        <f t="shared" si="4"/>
        <v>0.74196564034252988</v>
      </c>
    </row>
    <row r="35" spans="11:32" x14ac:dyDescent="0.3">
      <c r="K35" s="10">
        <v>16</v>
      </c>
      <c r="L35" s="4">
        <f>'High-end market'!H35</f>
        <v>130044.65429614358</v>
      </c>
      <c r="M35" s="4">
        <f>'Medium-end market'!H35</f>
        <v>215404.76226925728</v>
      </c>
      <c r="N35" s="4">
        <f>'Low-end market'!H35</f>
        <v>290693.85647840681</v>
      </c>
      <c r="O35" s="11">
        <f t="shared" si="0"/>
        <v>636143.2730438076</v>
      </c>
      <c r="P35" s="4">
        <f t="shared" si="5"/>
        <v>363856.7269561924</v>
      </c>
      <c r="T35" s="10">
        <v>16</v>
      </c>
      <c r="U35" s="4">
        <f>'High-end market'!R35</f>
        <v>25281.688103650496</v>
      </c>
      <c r="V35" s="4">
        <f>'Medium-end market'!R35</f>
        <v>36084.732527131811</v>
      </c>
      <c r="W35" s="4">
        <f>'Low-end market'!R35</f>
        <v>47762.310062711804</v>
      </c>
      <c r="X35" s="11">
        <f t="shared" si="1"/>
        <v>109128.73069349412</v>
      </c>
      <c r="AC35" s="10">
        <v>16</v>
      </c>
      <c r="AD35" s="12">
        <f t="shared" si="2"/>
        <v>0.49399678744973818</v>
      </c>
      <c r="AE35" s="12">
        <f t="shared" si="3"/>
        <v>0.61764806385450111</v>
      </c>
      <c r="AF35" s="12">
        <f t="shared" si="4"/>
        <v>0.74921097030517214</v>
      </c>
    </row>
    <row r="36" spans="11:32" x14ac:dyDescent="0.3">
      <c r="K36" s="10">
        <v>16.5</v>
      </c>
      <c r="L36" s="4">
        <f>'High-end market'!H36</f>
        <v>136083.69383181655</v>
      </c>
      <c r="M36" s="4">
        <f>'Medium-end market'!H36</f>
        <v>220247.09493534986</v>
      </c>
      <c r="N36" s="4">
        <f>'Low-end market'!H36</f>
        <v>293265.85319144314</v>
      </c>
      <c r="O36" s="11">
        <f t="shared" si="0"/>
        <v>649596.64195860957</v>
      </c>
      <c r="P36" s="4">
        <f t="shared" si="5"/>
        <v>350403.35804139043</v>
      </c>
      <c r="T36" s="10">
        <v>16.5</v>
      </c>
      <c r="U36" s="4">
        <f>'High-end market'!R36</f>
        <v>25623.859491426996</v>
      </c>
      <c r="V36" s="4">
        <f>'Medium-end market'!R36</f>
        <v>36337.569821309364</v>
      </c>
      <c r="W36" s="4">
        <f>'Low-end market'!R36</f>
        <v>47916.217468518778</v>
      </c>
      <c r="X36" s="11">
        <f t="shared" si="1"/>
        <v>109877.64678125514</v>
      </c>
      <c r="AC36" s="10">
        <v>16.5</v>
      </c>
      <c r="AD36" s="12">
        <f t="shared" si="2"/>
        <v>0.51693710857290232</v>
      </c>
      <c r="AE36" s="12">
        <f t="shared" si="3"/>
        <v>0.6315328887035121</v>
      </c>
      <c r="AF36" s="12">
        <f t="shared" si="4"/>
        <v>0.75583982781299763</v>
      </c>
    </row>
    <row r="37" spans="11:32" x14ac:dyDescent="0.3">
      <c r="K37" s="10">
        <v>17</v>
      </c>
      <c r="L37" s="4">
        <f>'High-end market'!H37</f>
        <v>141598.60742150035</v>
      </c>
      <c r="M37" s="4">
        <f>'Medium-end market'!H37</f>
        <v>224696.04066367241</v>
      </c>
      <c r="N37" s="4">
        <f>'Low-end market'!H37</f>
        <v>295623.25469519425</v>
      </c>
      <c r="O37" s="11">
        <f t="shared" si="0"/>
        <v>661917.90278036706</v>
      </c>
      <c r="P37" s="4">
        <f t="shared" si="5"/>
        <v>338082.09721963294</v>
      </c>
      <c r="T37" s="10">
        <v>17</v>
      </c>
      <c r="U37" s="4">
        <f>'High-end market'!R37</f>
        <v>25916.571969580655</v>
      </c>
      <c r="V37" s="4">
        <f>'Medium-end market'!R37</f>
        <v>36569.831614754847</v>
      </c>
      <c r="W37" s="4">
        <f>'Low-end market'!R37</f>
        <v>48059.688528781036</v>
      </c>
      <c r="X37" s="11">
        <f t="shared" si="1"/>
        <v>110546.09211311654</v>
      </c>
      <c r="AC37" s="10">
        <v>17</v>
      </c>
      <c r="AD37" s="12">
        <f t="shared" si="2"/>
        <v>0.53788644794492058</v>
      </c>
      <c r="AE37" s="12">
        <f t="shared" si="3"/>
        <v>0.64428972233311088</v>
      </c>
      <c r="AF37" s="12">
        <f t="shared" si="4"/>
        <v>0.76191560488452115</v>
      </c>
    </row>
    <row r="38" spans="11:32" x14ac:dyDescent="0.3">
      <c r="K38" s="10">
        <v>17.5</v>
      </c>
      <c r="L38" s="4">
        <f>'High-end market'!H38</f>
        <v>146621.31071807857</v>
      </c>
      <c r="M38" s="4">
        <f>'Medium-end market'!H38</f>
        <v>228787.84230786085</v>
      </c>
      <c r="N38" s="4">
        <f>'Low-end market'!H38</f>
        <v>297788.03637982177</v>
      </c>
      <c r="O38" s="11">
        <f t="shared" si="0"/>
        <v>673197.18940576119</v>
      </c>
      <c r="P38" s="4">
        <f t="shared" si="5"/>
        <v>326802.81059423881</v>
      </c>
      <c r="T38" s="10">
        <v>17.5</v>
      </c>
      <c r="U38" s="4">
        <f>'High-end market'!R38</f>
        <v>26176.928095155381</v>
      </c>
      <c r="V38" s="4">
        <f>'Medium-end market'!R38</f>
        <v>36783.500724667028</v>
      </c>
      <c r="W38" s="4">
        <f>'Low-end market'!R38</f>
        <v>48193.64823367956</v>
      </c>
      <c r="X38" s="11">
        <f t="shared" si="1"/>
        <v>111154.07705350197</v>
      </c>
      <c r="AC38" s="10">
        <v>17.5</v>
      </c>
      <c r="AD38" s="12">
        <f t="shared" si="2"/>
        <v>0.5569660426137838</v>
      </c>
      <c r="AE38" s="12">
        <f t="shared" si="3"/>
        <v>0.65602248690426046</v>
      </c>
      <c r="AF38" s="12">
        <f t="shared" si="4"/>
        <v>0.76749493912325184</v>
      </c>
    </row>
    <row r="39" spans="11:32" x14ac:dyDescent="0.3">
      <c r="K39" s="10">
        <v>18</v>
      </c>
      <c r="L39" s="4">
        <f>'High-end market'!H39</f>
        <v>151195.12570700128</v>
      </c>
      <c r="M39" s="4">
        <f>'Medium-end market'!H39</f>
        <v>232555.14869180895</v>
      </c>
      <c r="N39" s="4">
        <f>'Low-end market'!H39</f>
        <v>299779.82824999857</v>
      </c>
      <c r="O39" s="11">
        <f t="shared" si="0"/>
        <v>683530.10264880885</v>
      </c>
      <c r="P39" s="4">
        <f t="shared" si="5"/>
        <v>316469.89735119115</v>
      </c>
      <c r="T39" s="10">
        <v>18</v>
      </c>
      <c r="U39" s="4">
        <f>'High-end market'!R39</f>
        <v>26412.547032212038</v>
      </c>
      <c r="V39" s="4">
        <f>'Medium-end market'!R39</f>
        <v>36980.315730617032</v>
      </c>
      <c r="W39" s="4">
        <f>'Low-end market'!R39</f>
        <v>48318.905144956865</v>
      </c>
      <c r="X39" s="11">
        <f t="shared" si="1"/>
        <v>111711.76790778594</v>
      </c>
      <c r="AC39" s="10">
        <v>18</v>
      </c>
      <c r="AD39" s="12">
        <f t="shared" si="2"/>
        <v>0.5743404585261207</v>
      </c>
      <c r="AE39" s="12">
        <f t="shared" si="3"/>
        <v>0.66682479911629811</v>
      </c>
      <c r="AF39" s="12">
        <f t="shared" si="4"/>
        <v>0.77262842332473847</v>
      </c>
    </row>
    <row r="40" spans="11:32" x14ac:dyDescent="0.3">
      <c r="K40" s="10">
        <v>18.5</v>
      </c>
      <c r="L40" s="4">
        <f>'High-end market'!H40</f>
        <v>155363.71638494488</v>
      </c>
      <c r="M40" s="4">
        <f>'Medium-end market'!H40</f>
        <v>236027.35888533475</v>
      </c>
      <c r="N40" s="4">
        <f>'Low-end market'!H40</f>
        <v>301616.15636504733</v>
      </c>
      <c r="O40" s="11">
        <f t="shared" si="0"/>
        <v>693007.23163532699</v>
      </c>
      <c r="P40" s="4">
        <f t="shared" si="5"/>
        <v>306992.76836467301</v>
      </c>
      <c r="T40" s="10">
        <v>18.5</v>
      </c>
      <c r="U40" s="4">
        <f>'High-end market'!R40</f>
        <v>26626.917153164351</v>
      </c>
      <c r="V40" s="4">
        <f>'Medium-end market'!R40</f>
        <v>37161.811399040263</v>
      </c>
      <c r="W40" s="4">
        <f>'Low-end market'!R40</f>
        <v>48436.164679850852</v>
      </c>
      <c r="X40" s="11">
        <f t="shared" si="1"/>
        <v>112224.89323205547</v>
      </c>
      <c r="AC40" s="10">
        <v>18.5</v>
      </c>
      <c r="AD40" s="12">
        <f t="shared" si="2"/>
        <v>0.5901755608165048</v>
      </c>
      <c r="AE40" s="12">
        <f t="shared" si="3"/>
        <v>0.67678095737730393</v>
      </c>
      <c r="AF40" s="12">
        <f t="shared" si="4"/>
        <v>0.77736122774496719</v>
      </c>
    </row>
    <row r="41" spans="11:32" x14ac:dyDescent="0.3">
      <c r="K41" s="10">
        <v>19</v>
      </c>
      <c r="L41" s="4">
        <f>'High-end market'!H41</f>
        <v>159167.05069005559</v>
      </c>
      <c r="M41" s="4">
        <f>'Medium-end market'!H41</f>
        <v>239230.94521579158</v>
      </c>
      <c r="N41" s="4">
        <f>'Low-end market'!H41</f>
        <v>303312.65636821825</v>
      </c>
      <c r="O41" s="11">
        <f t="shared" si="0"/>
        <v>701710.65227406542</v>
      </c>
      <c r="P41" s="4">
        <f t="shared" si="5"/>
        <v>298289.34772593458</v>
      </c>
      <c r="T41" s="10">
        <v>19</v>
      </c>
      <c r="U41" s="4">
        <f>'High-end market'!R41</f>
        <v>26822.418615990551</v>
      </c>
      <c r="V41" s="4">
        <f>'Medium-end market'!R41</f>
        <v>37329.350559898048</v>
      </c>
      <c r="W41" s="4">
        <f>'Low-end market'!R41</f>
        <v>48546.042477526658</v>
      </c>
      <c r="X41" s="11">
        <f t="shared" si="1"/>
        <v>112697.81165341527</v>
      </c>
      <c r="AC41" s="10">
        <v>19</v>
      </c>
      <c r="AD41" s="12">
        <f t="shared" si="2"/>
        <v>0.60462317451113234</v>
      </c>
      <c r="AE41" s="12">
        <f t="shared" si="3"/>
        <v>0.6859668680022698</v>
      </c>
      <c r="AF41" s="12">
        <f t="shared" si="4"/>
        <v>0.78173365043355203</v>
      </c>
    </row>
    <row r="42" spans="11:32" x14ac:dyDescent="0.3">
      <c r="K42" s="10">
        <v>19.5</v>
      </c>
      <c r="L42" s="4">
        <f>'High-end market'!H42</f>
        <v>162640.97726959822</v>
      </c>
      <c r="M42" s="4">
        <f>'Medium-end market'!H42</f>
        <v>242189.75153418892</v>
      </c>
      <c r="N42" s="4">
        <f>'Low-end market'!H42</f>
        <v>304883.26433383639</v>
      </c>
      <c r="O42" s="11">
        <f t="shared" si="0"/>
        <v>709713.99313762353</v>
      </c>
      <c r="P42" s="4">
        <f t="shared" si="5"/>
        <v>290286.00686237647</v>
      </c>
      <c r="T42" s="10">
        <v>19.5</v>
      </c>
      <c r="U42" s="4">
        <f>'High-end market'!R42</f>
        <v>27001.041123428276</v>
      </c>
      <c r="V42" s="4">
        <f>'Medium-end market'!R42</f>
        <v>37484.149541593462</v>
      </c>
      <c r="W42" s="4">
        <f>'Low-end market'!R42</f>
        <v>48649.077605884537</v>
      </c>
      <c r="X42" s="11">
        <f t="shared" si="1"/>
        <v>113134.26827090628</v>
      </c>
      <c r="AC42" s="10">
        <v>19.5</v>
      </c>
      <c r="AD42" s="12">
        <f t="shared" si="2"/>
        <v>0.61781947680759064</v>
      </c>
      <c r="AE42" s="12">
        <f t="shared" si="3"/>
        <v>0.69445090045645574</v>
      </c>
      <c r="AF42" s="12">
        <f t="shared" si="4"/>
        <v>0.78578160910782557</v>
      </c>
    </row>
    <row r="43" spans="11:32" x14ac:dyDescent="0.3">
      <c r="K43" s="10">
        <v>20</v>
      </c>
      <c r="L43" s="4">
        <f>'High-end market'!H43</f>
        <v>165817.56229419488</v>
      </c>
      <c r="M43" s="4">
        <f>'Medium-end market'!H43</f>
        <v>244925.26554385724</v>
      </c>
      <c r="N43" s="4">
        <f>'Low-end market'!H43</f>
        <v>306340.38916653756</v>
      </c>
      <c r="O43" s="11">
        <f t="shared" si="0"/>
        <v>717083.21700458974</v>
      </c>
      <c r="P43" s="4">
        <f t="shared" si="5"/>
        <v>282916.78299541026</v>
      </c>
      <c r="T43" s="10">
        <v>20</v>
      </c>
      <c r="U43" s="4">
        <f>'High-end market'!R43</f>
        <v>27164.500349353719</v>
      </c>
      <c r="V43" s="4">
        <f>'Medium-end market'!R43</f>
        <v>37627.298700835818</v>
      </c>
      <c r="W43" s="4">
        <f>'Low-end market'!R43</f>
        <v>48745.745171616814</v>
      </c>
      <c r="X43" s="11">
        <f t="shared" si="1"/>
        <v>113537.54422180635</v>
      </c>
      <c r="AC43" s="10">
        <v>20</v>
      </c>
      <c r="AD43" s="12">
        <f t="shared" si="2"/>
        <v>0.62988627652115814</v>
      </c>
      <c r="AE43" s="12">
        <f t="shared" si="3"/>
        <v>0.70229466822611397</v>
      </c>
      <c r="AF43" s="12">
        <f t="shared" si="4"/>
        <v>0.78953708548076673</v>
      </c>
    </row>
  </sheetData>
  <conditionalFormatting sqref="C5:G7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11:G13">
    <cfRule type="colorScale" priority="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pageSetup paperSize="9" orientation="portrait" r:id="rId1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A93752-ABEE-49E2-A324-3B5CC6439012}">
  <dimension ref="B2:S44"/>
  <sheetViews>
    <sheetView zoomScale="72" zoomScaleNormal="80" workbookViewId="0">
      <selection activeCell="F19" sqref="F19"/>
    </sheetView>
  </sheetViews>
  <sheetFormatPr defaultRowHeight="14.4" x14ac:dyDescent="0.3"/>
  <cols>
    <col min="3" max="3" width="11" customWidth="1"/>
    <col min="11" max="13" width="8.88671875" style="14"/>
  </cols>
  <sheetData>
    <row r="2" spans="2:19" ht="14.4" customHeight="1" x14ac:dyDescent="0.3">
      <c r="B2" t="s">
        <v>27</v>
      </c>
      <c r="F2" s="1">
        <v>1000000</v>
      </c>
      <c r="I2" t="s">
        <v>1</v>
      </c>
      <c r="J2" t="s">
        <v>46</v>
      </c>
      <c r="K2" t="s">
        <v>47</v>
      </c>
      <c r="L2" t="s">
        <v>38</v>
      </c>
      <c r="M2" t="s">
        <v>39</v>
      </c>
      <c r="N2" s="28" t="s">
        <v>44</v>
      </c>
      <c r="O2" t="s">
        <v>45</v>
      </c>
      <c r="P2" t="s">
        <v>48</v>
      </c>
      <c r="Q2" t="s">
        <v>49</v>
      </c>
      <c r="R2" t="s">
        <v>50</v>
      </c>
      <c r="S2" t="s">
        <v>51</v>
      </c>
    </row>
    <row r="3" spans="2:19" x14ac:dyDescent="0.3">
      <c r="B3" t="s">
        <v>28</v>
      </c>
      <c r="F3" s="16">
        <v>0.16</v>
      </c>
      <c r="I3">
        <v>0</v>
      </c>
      <c r="J3" s="14">
        <f>'Performance evolution'!P3</f>
        <v>0.45</v>
      </c>
      <c r="K3" s="25">
        <f>'Performance evolution'!O3</f>
        <v>0.35</v>
      </c>
      <c r="L3" s="15">
        <f>F2*F3*F4-M3</f>
        <v>15968</v>
      </c>
      <c r="M3" s="29">
        <f>F2*F3*F4*0.002</f>
        <v>32</v>
      </c>
      <c r="N3" s="31">
        <f>IF($F$6=1,J3^$F$7*LOG(L3)^$F$8,EXP(J3*$F$7+LOG(L3)*$F$8))</f>
        <v>1664.6787103651036</v>
      </c>
      <c r="O3" s="31">
        <f>IF($F$6=1,K3^$F$7*LOG(M3)^$F$8,EXP(K3*$F$7+LOG(M3)*$F$8))</f>
        <v>2.4075799981934369</v>
      </c>
      <c r="P3" s="30">
        <f>N3/SUM($N3:$O3)</f>
        <v>0.99855581560947948</v>
      </c>
      <c r="Q3" s="30">
        <f>O3/SUM($N3:$O3)</f>
        <v>1.4441843905205227E-3</v>
      </c>
      <c r="R3" s="4">
        <f>$F$2*$F$3*$F$4*($F$5/2)*P3</f>
        <v>798.84465248758363</v>
      </c>
      <c r="S3" s="4">
        <f>$F$2*$F$3*$F$4*($F$5/2)*Q3</f>
        <v>1.1553475124164181</v>
      </c>
    </row>
    <row r="4" spans="2:19" x14ac:dyDescent="0.3">
      <c r="B4" t="s">
        <v>29</v>
      </c>
      <c r="F4" s="17">
        <f>'Total market'!G7</f>
        <v>0.1</v>
      </c>
      <c r="I4">
        <v>0.5</v>
      </c>
      <c r="J4" s="14">
        <f>'Performance evolution'!P4</f>
        <v>0.45</v>
      </c>
      <c r="K4" s="25">
        <f>'Performance evolution'!O4</f>
        <v>0.36067728143498434</v>
      </c>
      <c r="L4" s="15">
        <f>L3-($F$2*$F$3*$F$4*($F$5/2))*L3/SUM($L3:$M3)+R3</f>
        <v>15968.444652487584</v>
      </c>
      <c r="M4" s="15">
        <f>M3-($F$2*$F$3*$F$4*($F$5/2))*M3/SUM($L3:$M3)+S3</f>
        <v>31.555347512416418</v>
      </c>
      <c r="N4" s="31">
        <f t="shared" ref="N4:O43" si="0">IF($F$6=1,J4^$F$7*LOG(L4)^$F$8,EXP(J4*$F$7+LOG(L4)*$F$8))</f>
        <v>1664.7074477993613</v>
      </c>
      <c r="O4" s="31">
        <f t="shared" si="0"/>
        <v>2.458186431468441</v>
      </c>
      <c r="P4" s="30">
        <f t="shared" ref="P4:Q43" si="1">N4/SUM($N4:$O4)</f>
        <v>0.99852552956887064</v>
      </c>
      <c r="Q4" s="30">
        <f t="shared" si="1"/>
        <v>1.474470431129394E-3</v>
      </c>
      <c r="R4" s="4">
        <f t="shared" ref="R4:S43" si="2">$F$2*$F$3*$F$4*($F$5/2)*P4</f>
        <v>798.82042365509653</v>
      </c>
      <c r="S4" s="4">
        <f t="shared" si="2"/>
        <v>1.1795763449035153</v>
      </c>
    </row>
    <row r="5" spans="2:19" x14ac:dyDescent="0.3">
      <c r="B5" t="s">
        <v>40</v>
      </c>
      <c r="F5" s="17">
        <v>0.1</v>
      </c>
      <c r="I5">
        <v>1</v>
      </c>
      <c r="J5" s="14">
        <f>'Performance evolution'!P5</f>
        <v>0.45</v>
      </c>
      <c r="K5" s="25">
        <f>'Performance evolution'!O5</f>
        <v>0.37379059644720697</v>
      </c>
      <c r="L5" s="15">
        <f t="shared" ref="L5:M20" si="3">L4-($F$2*$F$3*$F$4*($F$5/2))*L4/SUM($L4:$M4)+R4</f>
        <v>15968.842843518301</v>
      </c>
      <c r="M5" s="15">
        <f t="shared" si="3"/>
        <v>31.157156481699115</v>
      </c>
      <c r="N5" s="31">
        <f t="shared" si="0"/>
        <v>1664.7331821490156</v>
      </c>
      <c r="O5" s="31">
        <f t="shared" si="0"/>
        <v>2.5367331823898249</v>
      </c>
      <c r="P5" s="30">
        <f t="shared" si="1"/>
        <v>0.99847851079236594</v>
      </c>
      <c r="Q5" s="30">
        <f t="shared" si="1"/>
        <v>1.5214892076341432E-3</v>
      </c>
      <c r="R5" s="4">
        <f t="shared" si="2"/>
        <v>798.78280863389273</v>
      </c>
      <c r="S5" s="4">
        <f t="shared" si="2"/>
        <v>1.2171913661073146</v>
      </c>
    </row>
    <row r="6" spans="2:19" x14ac:dyDescent="0.3">
      <c r="B6" t="s">
        <v>41</v>
      </c>
      <c r="F6" s="1">
        <v>1</v>
      </c>
      <c r="I6">
        <v>1.5</v>
      </c>
      <c r="J6" s="14">
        <f>'Performance evolution'!P6</f>
        <v>0.45</v>
      </c>
      <c r="K6" s="25">
        <f>'Performance evolution'!O6</f>
        <v>0.3902178460347972</v>
      </c>
      <c r="L6" s="15">
        <f t="shared" si="3"/>
        <v>15969.183509976279</v>
      </c>
      <c r="M6" s="15">
        <f t="shared" si="3"/>
        <v>30.816490023721475</v>
      </c>
      <c r="N6" s="31">
        <f t="shared" si="0"/>
        <v>1664.7551985457469</v>
      </c>
      <c r="O6" s="31">
        <f t="shared" si="0"/>
        <v>2.6542962732907585</v>
      </c>
      <c r="P6" s="30">
        <f t="shared" si="1"/>
        <v>0.99840813172676646</v>
      </c>
      <c r="Q6" s="30">
        <f t="shared" si="1"/>
        <v>1.5918682732335206E-3</v>
      </c>
      <c r="R6" s="4">
        <f t="shared" si="2"/>
        <v>798.72650538141318</v>
      </c>
      <c r="S6" s="4">
        <f t="shared" si="2"/>
        <v>1.2734946185868166</v>
      </c>
    </row>
    <row r="7" spans="2:19" ht="14.4" customHeight="1" x14ac:dyDescent="0.3">
      <c r="B7" t="s">
        <v>42</v>
      </c>
      <c r="F7" s="1">
        <v>1.5</v>
      </c>
      <c r="I7">
        <v>2</v>
      </c>
      <c r="J7" s="14">
        <f>'Performance evolution'!P7</f>
        <v>0.45</v>
      </c>
      <c r="K7" s="25">
        <f>'Performance evolution'!O7</f>
        <v>0.41118211762173995</v>
      </c>
      <c r="L7" s="15">
        <f t="shared" si="3"/>
        <v>15969.450839858879</v>
      </c>
      <c r="M7" s="15">
        <f t="shared" si="3"/>
        <v>30.549160141122218</v>
      </c>
      <c r="N7" s="31">
        <f t="shared" si="0"/>
        <v>1664.7724752293077</v>
      </c>
      <c r="O7" s="31">
        <f t="shared" si="0"/>
        <v>2.8275401353366481</v>
      </c>
      <c r="P7" s="30">
        <f t="shared" si="1"/>
        <v>0.99830442545617371</v>
      </c>
      <c r="Q7" s="30">
        <f t="shared" si="1"/>
        <v>1.6955745438263061E-3</v>
      </c>
      <c r="R7" s="4">
        <f t="shared" si="2"/>
        <v>798.64354036493899</v>
      </c>
      <c r="S7" s="4">
        <f t="shared" si="2"/>
        <v>1.3564596350610449</v>
      </c>
    </row>
    <row r="8" spans="2:19" ht="14.4" customHeight="1" x14ac:dyDescent="0.3">
      <c r="B8" t="s">
        <v>43</v>
      </c>
      <c r="F8" s="1">
        <v>6</v>
      </c>
      <c r="I8">
        <v>2.5</v>
      </c>
      <c r="J8" s="14">
        <f>'Performance evolution'!P8</f>
        <v>0.45</v>
      </c>
      <c r="K8" s="25">
        <f>'Performance evolution'!O8</f>
        <v>0.43831567616681144</v>
      </c>
      <c r="L8" s="15">
        <f t="shared" si="3"/>
        <v>15969.621838230874</v>
      </c>
      <c r="M8" s="15">
        <f t="shared" si="3"/>
        <v>30.378161769127153</v>
      </c>
      <c r="N8" s="31">
        <f t="shared" si="0"/>
        <v>1664.7835262391495</v>
      </c>
      <c r="O8" s="31">
        <f t="shared" si="0"/>
        <v>3.0814618529188476</v>
      </c>
      <c r="P8" s="30">
        <f t="shared" si="1"/>
        <v>0.99815245126259056</v>
      </c>
      <c r="Q8" s="30">
        <f t="shared" si="1"/>
        <v>1.8475487374094016E-3</v>
      </c>
      <c r="R8" s="4">
        <f t="shared" si="2"/>
        <v>798.52196101007246</v>
      </c>
      <c r="S8" s="4">
        <f t="shared" si="2"/>
        <v>1.4780389899275213</v>
      </c>
    </row>
    <row r="9" spans="2:19" x14ac:dyDescent="0.3">
      <c r="B9" s="27"/>
      <c r="I9">
        <v>3</v>
      </c>
      <c r="J9" s="14">
        <f>'Performance evolution'!P9</f>
        <v>0.45</v>
      </c>
      <c r="K9" s="25">
        <f>'Performance evolution'!O9</f>
        <v>0.47354670795167747</v>
      </c>
      <c r="L9" s="15">
        <f t="shared" si="3"/>
        <v>15969.662707329402</v>
      </c>
      <c r="M9" s="15">
        <f t="shared" si="3"/>
        <v>30.33729267059832</v>
      </c>
      <c r="N9" s="31">
        <f t="shared" si="0"/>
        <v>1664.7861674535457</v>
      </c>
      <c r="O9" s="31">
        <f t="shared" si="0"/>
        <v>3.4521741774737307</v>
      </c>
      <c r="P9" s="30">
        <f t="shared" si="1"/>
        <v>0.99793064690378797</v>
      </c>
      <c r="Q9" s="30">
        <f t="shared" si="1"/>
        <v>2.0693530962120048E-3</v>
      </c>
      <c r="R9" s="4">
        <f t="shared" si="2"/>
        <v>798.34451752303039</v>
      </c>
      <c r="S9" s="4">
        <f t="shared" si="2"/>
        <v>1.6554824769696039</v>
      </c>
    </row>
    <row r="10" spans="2:19" x14ac:dyDescent="0.3">
      <c r="I10">
        <v>3.5</v>
      </c>
      <c r="J10" s="14">
        <f>'Performance evolution'!P10</f>
        <v>0.45</v>
      </c>
      <c r="K10" s="25">
        <f>'Performance evolution'!O10</f>
        <v>0.51839211088264336</v>
      </c>
      <c r="L10" s="15">
        <f t="shared" si="3"/>
        <v>15969.524089485962</v>
      </c>
      <c r="M10" s="15">
        <f t="shared" si="3"/>
        <v>30.475910514038006</v>
      </c>
      <c r="N10" s="31">
        <f t="shared" si="0"/>
        <v>1664.7772090962912</v>
      </c>
      <c r="O10" s="31">
        <f t="shared" si="0"/>
        <v>3.9857947528308233</v>
      </c>
      <c r="P10" s="30">
        <f t="shared" si="1"/>
        <v>0.99761152737468572</v>
      </c>
      <c r="Q10" s="30">
        <f t="shared" si="1"/>
        <v>2.38847262531426E-3</v>
      </c>
      <c r="R10" s="4">
        <f t="shared" si="2"/>
        <v>798.08922189974862</v>
      </c>
      <c r="S10" s="4">
        <f t="shared" si="2"/>
        <v>1.9107781002514079</v>
      </c>
    </row>
    <row r="11" spans="2:19" x14ac:dyDescent="0.3">
      <c r="I11">
        <v>4</v>
      </c>
      <c r="J11" s="14">
        <f>'Performance evolution'!P11</f>
        <v>0.45</v>
      </c>
      <c r="K11" s="25">
        <f>'Performance evolution'!O11</f>
        <v>0.57188198899770681</v>
      </c>
      <c r="L11" s="15">
        <f t="shared" si="3"/>
        <v>15969.137106911412</v>
      </c>
      <c r="M11" s="15">
        <f t="shared" si="3"/>
        <v>30.862893088587516</v>
      </c>
      <c r="N11" s="31">
        <f t="shared" si="0"/>
        <v>1664.752199648404</v>
      </c>
      <c r="O11" s="31">
        <f t="shared" si="0"/>
        <v>4.7216285495256685</v>
      </c>
      <c r="P11" s="30">
        <f t="shared" si="1"/>
        <v>0.99717178642170012</v>
      </c>
      <c r="Q11" s="30">
        <f t="shared" si="1"/>
        <v>2.8282135782998815E-3</v>
      </c>
      <c r="R11" s="4">
        <f t="shared" si="2"/>
        <v>797.7374291373601</v>
      </c>
      <c r="S11" s="4">
        <f t="shared" si="2"/>
        <v>2.262570862639905</v>
      </c>
    </row>
    <row r="12" spans="2:19" x14ac:dyDescent="0.3">
      <c r="I12">
        <v>4.5</v>
      </c>
      <c r="J12" s="14">
        <f>'Performance evolution'!P12</f>
        <v>0.45</v>
      </c>
      <c r="K12" s="25">
        <f>'Performance evolution'!O12</f>
        <v>0.62704582921215513</v>
      </c>
      <c r="L12" s="15">
        <f t="shared" si="3"/>
        <v>15968.417680703202</v>
      </c>
      <c r="M12" s="15">
        <f t="shared" si="3"/>
        <v>31.582319296798044</v>
      </c>
      <c r="N12" s="31">
        <f t="shared" si="0"/>
        <v>1664.7057046516165</v>
      </c>
      <c r="O12" s="31">
        <f t="shared" si="0"/>
        <v>5.643265254778445</v>
      </c>
      <c r="P12" s="30">
        <f t="shared" si="1"/>
        <v>0.99662150523246962</v>
      </c>
      <c r="Q12" s="30">
        <f t="shared" si="1"/>
        <v>3.3784947675303376E-3</v>
      </c>
      <c r="R12" s="4">
        <f t="shared" si="2"/>
        <v>797.29720418597572</v>
      </c>
      <c r="S12" s="4">
        <f t="shared" si="2"/>
        <v>2.7027958140242703</v>
      </c>
    </row>
    <row r="13" spans="2:19" x14ac:dyDescent="0.3">
      <c r="I13">
        <v>5</v>
      </c>
      <c r="J13" s="14">
        <f>'Performance evolution'!P13</f>
        <v>0.45</v>
      </c>
      <c r="K13" s="25">
        <f>'Performance evolution'!O13</f>
        <v>0.67050337057950149</v>
      </c>
      <c r="L13" s="15">
        <f t="shared" si="3"/>
        <v>15967.294000854017</v>
      </c>
      <c r="M13" s="15">
        <f t="shared" si="3"/>
        <v>32.70599914598241</v>
      </c>
      <c r="N13" s="31">
        <f t="shared" si="0"/>
        <v>1664.6330815696606</v>
      </c>
      <c r="O13" s="31">
        <f t="shared" si="0"/>
        <v>6.6288217151861737</v>
      </c>
      <c r="P13" s="30">
        <f t="shared" si="1"/>
        <v>0.99603364278084883</v>
      </c>
      <c r="Q13" s="30">
        <f t="shared" si="1"/>
        <v>3.9663572191511688E-3</v>
      </c>
      <c r="R13" s="4">
        <f t="shared" si="2"/>
        <v>796.82691422467906</v>
      </c>
      <c r="S13" s="4">
        <f t="shared" si="2"/>
        <v>3.1730857753209349</v>
      </c>
    </row>
    <row r="14" spans="2:19" x14ac:dyDescent="0.3">
      <c r="I14">
        <v>5.5</v>
      </c>
      <c r="J14" s="14">
        <f>'Performance evolution'!P14</f>
        <v>0.45</v>
      </c>
      <c r="K14" s="25">
        <f>'Performance evolution'!O14</f>
        <v>0.69284688751627954</v>
      </c>
      <c r="L14" s="15">
        <f t="shared" si="3"/>
        <v>15965.756215035995</v>
      </c>
      <c r="M14" s="15">
        <f t="shared" si="3"/>
        <v>34.24378496400422</v>
      </c>
      <c r="N14" s="31">
        <f t="shared" si="0"/>
        <v>1664.5336909427535</v>
      </c>
      <c r="O14" s="31">
        <f t="shared" si="0"/>
        <v>7.5317535152907027</v>
      </c>
      <c r="P14" s="30">
        <f t="shared" si="1"/>
        <v>0.99549553904109778</v>
      </c>
      <c r="Q14" s="30">
        <f t="shared" si="1"/>
        <v>4.5044609589021921E-3</v>
      </c>
      <c r="R14" s="4">
        <f t="shared" si="2"/>
        <v>796.39643123287817</v>
      </c>
      <c r="S14" s="4">
        <f t="shared" si="2"/>
        <v>3.6035687671217538</v>
      </c>
    </row>
    <row r="15" spans="2:19" x14ac:dyDescent="0.3">
      <c r="I15">
        <v>6</v>
      </c>
      <c r="J15" s="14">
        <f>'Performance evolution'!P15</f>
        <v>0.45</v>
      </c>
      <c r="K15" s="25">
        <f>'Performance evolution'!O15</f>
        <v>0.69915790203145722</v>
      </c>
      <c r="L15" s="15">
        <f t="shared" si="3"/>
        <v>15963.864835517075</v>
      </c>
      <c r="M15" s="15">
        <f t="shared" si="3"/>
        <v>36.135164482925759</v>
      </c>
      <c r="N15" s="31">
        <f t="shared" si="0"/>
        <v>1664.4114403974584</v>
      </c>
      <c r="O15" s="31">
        <f t="shared" si="0"/>
        <v>8.3589284474991494</v>
      </c>
      <c r="P15" s="30">
        <f t="shared" si="1"/>
        <v>0.99500294325916894</v>
      </c>
      <c r="Q15" s="30">
        <f t="shared" si="1"/>
        <v>4.9970567408310577E-3</v>
      </c>
      <c r="R15" s="4">
        <f t="shared" si="2"/>
        <v>796.00235460733518</v>
      </c>
      <c r="S15" s="4">
        <f t="shared" si="2"/>
        <v>3.9976453926648463</v>
      </c>
    </row>
    <row r="16" spans="2:19" x14ac:dyDescent="0.3">
      <c r="I16">
        <v>6.5</v>
      </c>
      <c r="J16" s="14">
        <f>'Performance evolution'!P16</f>
        <v>0.45</v>
      </c>
      <c r="K16" s="25">
        <f>'Performance evolution'!O16</f>
        <v>0.69996345874965382</v>
      </c>
      <c r="L16" s="15">
        <f t="shared" si="3"/>
        <v>15961.673948348556</v>
      </c>
      <c r="M16" s="15">
        <f t="shared" si="3"/>
        <v>38.326051651444317</v>
      </c>
      <c r="N16" s="31">
        <f t="shared" si="0"/>
        <v>1664.2698222281804</v>
      </c>
      <c r="O16" s="31">
        <f t="shared" si="0"/>
        <v>9.2323384727754458</v>
      </c>
      <c r="P16" s="30">
        <f t="shared" si="1"/>
        <v>0.99448322285469393</v>
      </c>
      <c r="Q16" s="30">
        <f t="shared" si="1"/>
        <v>5.5167771453061218E-3</v>
      </c>
      <c r="R16" s="4">
        <f t="shared" si="2"/>
        <v>795.5865782837551</v>
      </c>
      <c r="S16" s="4">
        <f t="shared" si="2"/>
        <v>4.4134217162448977</v>
      </c>
    </row>
    <row r="17" spans="9:19" x14ac:dyDescent="0.3">
      <c r="I17">
        <v>7</v>
      </c>
      <c r="J17" s="14">
        <f>'Performance evolution'!P17</f>
        <v>0.45</v>
      </c>
      <c r="K17" s="25">
        <f>'Performance evolution'!O17</f>
        <v>0.69999958868433132</v>
      </c>
      <c r="L17" s="15">
        <f t="shared" si="3"/>
        <v>15959.176829214884</v>
      </c>
      <c r="M17" s="15">
        <f t="shared" si="3"/>
        <v>40.823170785117</v>
      </c>
      <c r="N17" s="31">
        <f t="shared" si="0"/>
        <v>1664.1083978753381</v>
      </c>
      <c r="O17" s="31">
        <f t="shared" si="0"/>
        <v>10.234557231273588</v>
      </c>
      <c r="P17" s="30">
        <f t="shared" si="1"/>
        <v>0.99388741882297227</v>
      </c>
      <c r="Q17" s="30">
        <f t="shared" si="1"/>
        <v>6.1125811770276865E-3</v>
      </c>
      <c r="R17" s="4">
        <f t="shared" si="2"/>
        <v>795.1099350583778</v>
      </c>
      <c r="S17" s="4">
        <f t="shared" si="2"/>
        <v>4.8900649416221489</v>
      </c>
    </row>
    <row r="18" spans="9:19" x14ac:dyDescent="0.3">
      <c r="I18">
        <v>7.5</v>
      </c>
      <c r="J18" s="14">
        <f>'Performance evolution'!P18</f>
        <v>0.45</v>
      </c>
      <c r="K18" s="25">
        <f>'Performance evolution'!O18</f>
        <v>0.69999999920529066</v>
      </c>
      <c r="L18" s="15">
        <f t="shared" si="3"/>
        <v>15956.327922812517</v>
      </c>
      <c r="M18" s="15">
        <f t="shared" si="3"/>
        <v>43.672077187483303</v>
      </c>
      <c r="N18" s="31">
        <f t="shared" si="0"/>
        <v>1663.9242175938757</v>
      </c>
      <c r="O18" s="31">
        <f t="shared" si="0"/>
        <v>11.403391095263373</v>
      </c>
      <c r="P18" s="30">
        <f t="shared" si="1"/>
        <v>0.99319333661301856</v>
      </c>
      <c r="Q18" s="30">
        <f t="shared" si="1"/>
        <v>6.8066633869813447E-3</v>
      </c>
      <c r="R18" s="4">
        <f t="shared" si="2"/>
        <v>794.55466929041484</v>
      </c>
      <c r="S18" s="4">
        <f t="shared" si="2"/>
        <v>5.4453307095850754</v>
      </c>
    </row>
    <row r="19" spans="9:19" x14ac:dyDescent="0.3">
      <c r="I19">
        <v>8</v>
      </c>
      <c r="J19" s="14">
        <f>'Performance evolution'!P19</f>
        <v>0.45</v>
      </c>
      <c r="K19" s="25">
        <f>'Performance evolution'!O19</f>
        <v>0.69999999999983253</v>
      </c>
      <c r="L19" s="15">
        <f t="shared" si="3"/>
        <v>15953.066195962307</v>
      </c>
      <c r="M19" s="15">
        <f t="shared" si="3"/>
        <v>46.933804037694216</v>
      </c>
      <c r="N19" s="31">
        <f t="shared" si="0"/>
        <v>1663.7133291732287</v>
      </c>
      <c r="O19" s="31">
        <f t="shared" si="0"/>
        <v>12.7721243880817</v>
      </c>
      <c r="P19" s="30">
        <f t="shared" si="1"/>
        <v>0.99238160739125403</v>
      </c>
      <c r="Q19" s="30">
        <f t="shared" si="1"/>
        <v>7.6183926087460161E-3</v>
      </c>
      <c r="R19" s="4">
        <f t="shared" si="2"/>
        <v>793.90528591300324</v>
      </c>
      <c r="S19" s="4">
        <f t="shared" si="2"/>
        <v>6.0947140869968131</v>
      </c>
    </row>
    <row r="20" spans="9:19" x14ac:dyDescent="0.3">
      <c r="I20">
        <v>8.5</v>
      </c>
      <c r="J20" s="14">
        <f>'Performance evolution'!P20</f>
        <v>0.45</v>
      </c>
      <c r="K20" s="25">
        <f>'Performance evolution'!O20</f>
        <v>0.7</v>
      </c>
      <c r="L20" s="15">
        <f t="shared" si="3"/>
        <v>15949.318172077194</v>
      </c>
      <c r="M20" s="15">
        <f t="shared" si="3"/>
        <v>50.68182792280632</v>
      </c>
      <c r="N20" s="31">
        <f t="shared" si="0"/>
        <v>1663.4709732643223</v>
      </c>
      <c r="O20" s="31">
        <f t="shared" si="0"/>
        <v>14.380287643663983</v>
      </c>
      <c r="P20" s="30">
        <f t="shared" si="1"/>
        <v>0.99142934300631524</v>
      </c>
      <c r="Q20" s="30">
        <f t="shared" si="1"/>
        <v>8.5706569936848543E-3</v>
      </c>
      <c r="R20" s="4">
        <f t="shared" si="2"/>
        <v>793.14347440505219</v>
      </c>
      <c r="S20" s="4">
        <f t="shared" si="2"/>
        <v>6.8565255949478834</v>
      </c>
    </row>
    <row r="21" spans="9:19" x14ac:dyDescent="0.3">
      <c r="I21">
        <v>9</v>
      </c>
      <c r="J21" s="14">
        <f>'Performance evolution'!P21</f>
        <v>0.45</v>
      </c>
      <c r="K21" s="25">
        <f>'Performance evolution'!O21</f>
        <v>0.7</v>
      </c>
      <c r="L21" s="15">
        <f t="shared" ref="L21:M30" si="4">L20-($F$2*$F$3*$F$4*($F$5/2))*L20/SUM($L20:$M20)+R20</f>
        <v>15944.995737878387</v>
      </c>
      <c r="M21" s="15">
        <f t="shared" si="4"/>
        <v>55.004262121613884</v>
      </c>
      <c r="N21" s="31">
        <f t="shared" si="0"/>
        <v>1663.1914404735473</v>
      </c>
      <c r="O21" s="31">
        <f t="shared" si="0"/>
        <v>16.275563447150006</v>
      </c>
      <c r="P21" s="30">
        <f t="shared" si="1"/>
        <v>0.99030909008086798</v>
      </c>
      <c r="Q21" s="30">
        <f t="shared" si="1"/>
        <v>9.6909099191320111E-3</v>
      </c>
      <c r="R21" s="4">
        <f t="shared" si="2"/>
        <v>792.24727206469436</v>
      </c>
      <c r="S21" s="4">
        <f t="shared" si="2"/>
        <v>7.7527279353056091</v>
      </c>
    </row>
    <row r="22" spans="9:19" x14ac:dyDescent="0.3">
      <c r="I22">
        <v>9.5</v>
      </c>
      <c r="J22" s="14">
        <f>'Performance evolution'!P22</f>
        <v>0.45</v>
      </c>
      <c r="K22" s="25">
        <f>'Performance evolution'!O22</f>
        <v>0.7</v>
      </c>
      <c r="L22" s="15">
        <f t="shared" si="4"/>
        <v>15939.993223049163</v>
      </c>
      <c r="M22" s="15">
        <f t="shared" si="4"/>
        <v>60.006776950838798</v>
      </c>
      <c r="N22" s="31">
        <f t="shared" si="0"/>
        <v>1662.8678809916737</v>
      </c>
      <c r="O22" s="31">
        <f t="shared" si="0"/>
        <v>18.515316331113148</v>
      </c>
      <c r="P22" s="30">
        <f t="shared" si="1"/>
        <v>0.98898804486651559</v>
      </c>
      <c r="Q22" s="30">
        <f t="shared" si="1"/>
        <v>1.1011955133484443E-2</v>
      </c>
      <c r="R22" s="4">
        <f t="shared" si="2"/>
        <v>791.19043589321245</v>
      </c>
      <c r="S22" s="4">
        <f t="shared" si="2"/>
        <v>8.8095641067875547</v>
      </c>
    </row>
    <row r="23" spans="9:19" x14ac:dyDescent="0.3">
      <c r="I23">
        <v>10</v>
      </c>
      <c r="J23" s="14">
        <f>'Performance evolution'!P23</f>
        <v>0.45</v>
      </c>
      <c r="K23" s="25">
        <f>'Performance evolution'!O23</f>
        <v>0.7</v>
      </c>
      <c r="L23" s="15">
        <f t="shared" si="4"/>
        <v>15934.183997789918</v>
      </c>
      <c r="M23" s="15">
        <f t="shared" si="4"/>
        <v>65.816002210084406</v>
      </c>
      <c r="N23" s="31">
        <f t="shared" si="0"/>
        <v>1662.4920824014109</v>
      </c>
      <c r="O23" s="31">
        <f t="shared" si="0"/>
        <v>21.168273222042249</v>
      </c>
      <c r="P23" s="30">
        <f t="shared" si="1"/>
        <v>0.98742723070520733</v>
      </c>
      <c r="Q23" s="30">
        <f t="shared" si="1"/>
        <v>1.2572769294792664E-2</v>
      </c>
      <c r="R23" s="4">
        <f t="shared" si="2"/>
        <v>789.94178456416591</v>
      </c>
      <c r="S23" s="4">
        <f t="shared" si="2"/>
        <v>10.05821543583413</v>
      </c>
    </row>
    <row r="24" spans="9:19" x14ac:dyDescent="0.3">
      <c r="I24">
        <v>10.5</v>
      </c>
      <c r="J24" s="14">
        <f>'Performance evolution'!P24</f>
        <v>0.45</v>
      </c>
      <c r="K24" s="25">
        <f>'Performance evolution'!O24</f>
        <v>0.7</v>
      </c>
      <c r="L24" s="15">
        <f t="shared" si="4"/>
        <v>15927.416582464588</v>
      </c>
      <c r="M24" s="15">
        <f t="shared" si="4"/>
        <v>72.583417535414313</v>
      </c>
      <c r="N24" s="31">
        <f t="shared" si="0"/>
        <v>1662.0542150240133</v>
      </c>
      <c r="O24" s="31">
        <f t="shared" si="0"/>
        <v>24.316307943844524</v>
      </c>
      <c r="P24" s="30">
        <f t="shared" si="1"/>
        <v>0.98558068490129314</v>
      </c>
      <c r="Q24" s="30">
        <f t="shared" si="1"/>
        <v>1.4419315098706805E-2</v>
      </c>
      <c r="R24" s="4">
        <f t="shared" si="2"/>
        <v>788.46454792103452</v>
      </c>
      <c r="S24" s="4">
        <f t="shared" si="2"/>
        <v>11.535452078965443</v>
      </c>
    </row>
    <row r="25" spans="9:19" x14ac:dyDescent="0.3">
      <c r="I25">
        <v>11</v>
      </c>
      <c r="J25" s="14">
        <f>'Performance evolution'!P25</f>
        <v>0.45</v>
      </c>
      <c r="K25" s="25">
        <f>'Performance evolution'!O25</f>
        <v>0.7</v>
      </c>
      <c r="L25" s="15">
        <f t="shared" si="4"/>
        <v>15919.510301262393</v>
      </c>
      <c r="M25" s="15">
        <f t="shared" si="4"/>
        <v>80.489698737609046</v>
      </c>
      <c r="N25" s="31">
        <f t="shared" si="0"/>
        <v>1661.5425465085573</v>
      </c>
      <c r="O25" s="31">
        <f t="shared" si="0"/>
        <v>28.056233687196922</v>
      </c>
      <c r="P25" s="30">
        <f t="shared" si="1"/>
        <v>0.98339473606630656</v>
      </c>
      <c r="Q25" s="30">
        <f t="shared" si="1"/>
        <v>1.6605263933693402E-2</v>
      </c>
      <c r="R25" s="4">
        <f t="shared" si="2"/>
        <v>786.7157888530453</v>
      </c>
      <c r="S25" s="4">
        <f t="shared" si="2"/>
        <v>13.284211146954721</v>
      </c>
    </row>
    <row r="26" spans="9:19" x14ac:dyDescent="0.3">
      <c r="I26">
        <v>11.5</v>
      </c>
      <c r="J26" s="14">
        <f>'Performance evolution'!P26</f>
        <v>0.45</v>
      </c>
      <c r="K26" s="25">
        <f>'Performance evolution'!O26</f>
        <v>0.7</v>
      </c>
      <c r="L26" s="15">
        <f t="shared" si="4"/>
        <v>15910.25057505232</v>
      </c>
      <c r="M26" s="15">
        <f t="shared" si="4"/>
        <v>89.749424947683309</v>
      </c>
      <c r="N26" s="31">
        <f t="shared" si="0"/>
        <v>1660.9431313350381</v>
      </c>
      <c r="O26" s="31">
        <f t="shared" si="0"/>
        <v>32.501453300353141</v>
      </c>
      <c r="P26" s="30">
        <f t="shared" si="1"/>
        <v>0.98080748930597517</v>
      </c>
      <c r="Q26" s="30">
        <f t="shared" si="1"/>
        <v>1.9192510694024806E-2</v>
      </c>
      <c r="R26" s="4">
        <f t="shared" si="2"/>
        <v>784.64599144478018</v>
      </c>
      <c r="S26" s="4">
        <f t="shared" si="2"/>
        <v>15.354008555219846</v>
      </c>
    </row>
    <row r="27" spans="9:19" x14ac:dyDescent="0.3">
      <c r="I27">
        <v>12</v>
      </c>
      <c r="J27" s="14">
        <f>'Performance evolution'!P27</f>
        <v>0.45</v>
      </c>
      <c r="K27" s="25">
        <f>'Performance evolution'!O27</f>
        <v>0.7</v>
      </c>
      <c r="L27" s="15">
        <f t="shared" si="4"/>
        <v>15899.384037744485</v>
      </c>
      <c r="M27" s="15">
        <f t="shared" si="4"/>
        <v>100.61596225551899</v>
      </c>
      <c r="N27" s="31">
        <f t="shared" si="0"/>
        <v>1660.2394865179283</v>
      </c>
      <c r="O27" s="31">
        <f t="shared" si="0"/>
        <v>37.783254164738082</v>
      </c>
      <c r="P27" s="30">
        <f t="shared" si="1"/>
        <v>0.97774867599856297</v>
      </c>
      <c r="Q27" s="30">
        <f t="shared" si="1"/>
        <v>2.225132400143702E-2</v>
      </c>
      <c r="R27" s="4">
        <f t="shared" si="2"/>
        <v>782.19894079885034</v>
      </c>
      <c r="S27" s="4">
        <f t="shared" si="2"/>
        <v>17.801059201149616</v>
      </c>
    </row>
    <row r="28" spans="9:19" x14ac:dyDescent="0.3">
      <c r="I28">
        <v>12.5</v>
      </c>
      <c r="J28" s="14">
        <f>'Performance evolution'!P28</f>
        <v>0.45</v>
      </c>
      <c r="K28" s="25">
        <f>'Performance evolution'!O28</f>
        <v>0.7</v>
      </c>
      <c r="L28" s="15">
        <f t="shared" si="4"/>
        <v>15886.613776656111</v>
      </c>
      <c r="M28" s="15">
        <f t="shared" si="4"/>
        <v>113.38622334389265</v>
      </c>
      <c r="N28" s="31">
        <f t="shared" si="0"/>
        <v>1659.4122721432259</v>
      </c>
      <c r="O28" s="31">
        <f t="shared" si="0"/>
        <v>44.051469422776343</v>
      </c>
      <c r="P28" s="30">
        <f t="shared" si="1"/>
        <v>0.97414006042636425</v>
      </c>
      <c r="Q28" s="30">
        <f t="shared" si="1"/>
        <v>2.5859939573635787E-2</v>
      </c>
      <c r="R28" s="4">
        <f t="shared" si="2"/>
        <v>779.31204834109144</v>
      </c>
      <c r="S28" s="4">
        <f t="shared" si="2"/>
        <v>20.687951658908631</v>
      </c>
    </row>
    <row r="29" spans="9:19" x14ac:dyDescent="0.3">
      <c r="I29">
        <v>13</v>
      </c>
      <c r="J29" s="14">
        <f>'Performance evolution'!P29</f>
        <v>0.45</v>
      </c>
      <c r="K29" s="25">
        <f>'Performance evolution'!O29</f>
        <v>0.7</v>
      </c>
      <c r="L29" s="15">
        <f t="shared" si="4"/>
        <v>15871.595136164397</v>
      </c>
      <c r="M29" s="15">
        <f t="shared" si="4"/>
        <v>128.40486383560665</v>
      </c>
      <c r="N29" s="31">
        <f t="shared" si="0"/>
        <v>1658.4390041798904</v>
      </c>
      <c r="O29" s="31">
        <f t="shared" si="0"/>
        <v>51.474173225309805</v>
      </c>
      <c r="P29" s="30">
        <f t="shared" si="1"/>
        <v>0.96989661586009757</v>
      </c>
      <c r="Q29" s="30">
        <f t="shared" si="1"/>
        <v>3.0103384139902389E-2</v>
      </c>
      <c r="R29" s="4">
        <f t="shared" si="2"/>
        <v>775.91729268807808</v>
      </c>
      <c r="S29" s="4">
        <f t="shared" si="2"/>
        <v>24.082707311921911</v>
      </c>
    </row>
    <row r="30" spans="9:19" x14ac:dyDescent="0.3">
      <c r="I30">
        <v>13.5</v>
      </c>
      <c r="J30" s="14">
        <f>'Performance evolution'!P30</f>
        <v>0.45</v>
      </c>
      <c r="K30" s="25">
        <f>'Performance evolution'!O30</f>
        <v>0.7</v>
      </c>
      <c r="L30" s="15">
        <f t="shared" si="4"/>
        <v>15853.932672044255</v>
      </c>
      <c r="M30" s="15">
        <f t="shared" si="4"/>
        <v>146.06732795574823</v>
      </c>
      <c r="N30" s="31">
        <f t="shared" si="0"/>
        <v>1657.2938364537299</v>
      </c>
      <c r="O30" s="31">
        <f t="shared" si="0"/>
        <v>60.236053029385133</v>
      </c>
      <c r="P30" s="30">
        <f t="shared" si="1"/>
        <v>0.96492867262559667</v>
      </c>
      <c r="Q30" s="30">
        <f t="shared" si="1"/>
        <v>3.5071327374403348E-2</v>
      </c>
      <c r="R30" s="4">
        <f t="shared" si="2"/>
        <v>771.94293810047736</v>
      </c>
      <c r="S30" s="4">
        <f t="shared" si="2"/>
        <v>28.057061899522679</v>
      </c>
    </row>
    <row r="31" spans="9:19" x14ac:dyDescent="0.3">
      <c r="I31">
        <v>14</v>
      </c>
      <c r="J31" s="14">
        <f>'Performance evolution'!P31</f>
        <v>0.45</v>
      </c>
      <c r="K31" s="25">
        <f>'Performance evolution'!O31</f>
        <v>0.7</v>
      </c>
      <c r="L31" s="15">
        <f>L30-($F$2*$F$3*$F$4*($F$5/2))*L30/SUM($L30:$M30)+R30</f>
        <v>15833.17897654252</v>
      </c>
      <c r="M31" s="15">
        <f>M30-($F$2*$F$3*$F$4*($F$5/2))*M30/SUM($L30:$M30)+S30</f>
        <v>166.82102345748348</v>
      </c>
      <c r="N31" s="31">
        <f t="shared" si="0"/>
        <v>1655.9474572108625</v>
      </c>
      <c r="O31" s="31">
        <f t="shared" si="0"/>
        <v>70.535129069472745</v>
      </c>
      <c r="P31" s="30">
        <f t="shared" si="1"/>
        <v>0.95914518360625989</v>
      </c>
      <c r="Q31" s="30">
        <f t="shared" si="1"/>
        <v>4.0854816393740161E-2</v>
      </c>
      <c r="R31" s="4">
        <f t="shared" si="2"/>
        <v>767.31614688500792</v>
      </c>
      <c r="S31" s="4">
        <f t="shared" si="2"/>
        <v>32.683853114992125</v>
      </c>
    </row>
    <row r="32" spans="9:19" x14ac:dyDescent="0.3">
      <c r="I32">
        <v>14.5</v>
      </c>
      <c r="J32" s="14">
        <f>'Performance evolution'!P32</f>
        <v>0.45</v>
      </c>
      <c r="K32" s="25">
        <f>'Performance evolution'!O32</f>
        <v>0.7</v>
      </c>
      <c r="L32" s="15">
        <f t="shared" ref="L32:M42" si="5">L31-($F$2*$F$3*$F$4*($F$5/2))*L31/SUM($L31:$M31)+R31</f>
        <v>15808.836174600403</v>
      </c>
      <c r="M32" s="15">
        <f t="shared" si="5"/>
        <v>191.16382539960145</v>
      </c>
      <c r="N32" s="31">
        <f t="shared" si="0"/>
        <v>1654.3671510248923</v>
      </c>
      <c r="O32" s="31">
        <f t="shared" si="0"/>
        <v>82.577590792203026</v>
      </c>
      <c r="P32" s="30">
        <f t="shared" si="1"/>
        <v>0.95245813594172557</v>
      </c>
      <c r="Q32" s="30">
        <f t="shared" si="1"/>
        <v>4.7541864058274493E-2</v>
      </c>
      <c r="R32" s="4">
        <f t="shared" si="2"/>
        <v>761.96650875338048</v>
      </c>
      <c r="S32" s="4">
        <f t="shared" si="2"/>
        <v>38.033491246619597</v>
      </c>
    </row>
    <row r="33" spans="9:19" x14ac:dyDescent="0.3">
      <c r="I33">
        <v>15</v>
      </c>
      <c r="J33" s="14">
        <f>'Performance evolution'!P33</f>
        <v>0.45</v>
      </c>
      <c r="K33" s="25">
        <f>'Performance evolution'!O33</f>
        <v>0.7</v>
      </c>
      <c r="L33" s="15">
        <f t="shared" si="5"/>
        <v>15780.360874623764</v>
      </c>
      <c r="M33" s="15">
        <f t="shared" si="5"/>
        <v>219.639125376241</v>
      </c>
      <c r="N33" s="31">
        <f t="shared" si="0"/>
        <v>1652.5170760913686</v>
      </c>
      <c r="O33" s="31">
        <f t="shared" si="0"/>
        <v>96.57070363128328</v>
      </c>
      <c r="P33" s="30">
        <f t="shared" si="1"/>
        <v>0.94478796047240332</v>
      </c>
      <c r="Q33" s="30">
        <f t="shared" si="1"/>
        <v>5.5212039527596624E-2</v>
      </c>
      <c r="R33" s="4">
        <f t="shared" si="2"/>
        <v>755.8303683779227</v>
      </c>
      <c r="S33" s="4">
        <f t="shared" si="2"/>
        <v>44.169631622077297</v>
      </c>
    </row>
    <row r="34" spans="9:19" x14ac:dyDescent="0.3">
      <c r="I34">
        <v>15.5</v>
      </c>
      <c r="J34" s="14">
        <f>'Performance evolution'!P34</f>
        <v>0.45</v>
      </c>
      <c r="K34" s="25">
        <f>'Performance evolution'!O34</f>
        <v>0.7</v>
      </c>
      <c r="L34" s="15">
        <f t="shared" si="5"/>
        <v>15747.173199270499</v>
      </c>
      <c r="M34" s="15">
        <f t="shared" si="5"/>
        <v>252.82680072950626</v>
      </c>
      <c r="N34" s="31">
        <f t="shared" si="0"/>
        <v>1650.3587974685991</v>
      </c>
      <c r="O34" s="31">
        <f t="shared" si="0"/>
        <v>112.71399958978643</v>
      </c>
      <c r="P34" s="30">
        <f t="shared" si="1"/>
        <v>0.93606957138817803</v>
      </c>
      <c r="Q34" s="30">
        <f t="shared" si="1"/>
        <v>6.3930428611821979E-2</v>
      </c>
      <c r="R34" s="4">
        <f t="shared" si="2"/>
        <v>748.85565711054244</v>
      </c>
      <c r="S34" s="4">
        <f t="shared" si="2"/>
        <v>51.144342889457583</v>
      </c>
    </row>
    <row r="35" spans="9:19" x14ac:dyDescent="0.3">
      <c r="I35">
        <v>16</v>
      </c>
      <c r="J35" s="14">
        <f>'Performance evolution'!P35</f>
        <v>0.45</v>
      </c>
      <c r="K35" s="25">
        <f>'Performance evolution'!O35</f>
        <v>0.7</v>
      </c>
      <c r="L35" s="15">
        <f t="shared" si="5"/>
        <v>15708.670196417517</v>
      </c>
      <c r="M35" s="15">
        <f t="shared" si="5"/>
        <v>291.32980358248852</v>
      </c>
      <c r="N35" s="31">
        <f t="shared" si="0"/>
        <v>1647.8520968887813</v>
      </c>
      <c r="O35" s="31">
        <f t="shared" si="0"/>
        <v>131.18926879709718</v>
      </c>
      <c r="P35" s="30">
        <f t="shared" si="1"/>
        <v>0.92625844945065716</v>
      </c>
      <c r="Q35" s="30">
        <f t="shared" si="1"/>
        <v>7.374155054934288E-2</v>
      </c>
      <c r="R35" s="4">
        <f t="shared" si="2"/>
        <v>741.00675956052578</v>
      </c>
      <c r="S35" s="4">
        <f t="shared" si="2"/>
        <v>58.993240439474306</v>
      </c>
    </row>
    <row r="36" spans="9:19" x14ac:dyDescent="0.3">
      <c r="I36">
        <v>16.5</v>
      </c>
      <c r="J36" s="14">
        <f>'Performance evolution'!P36</f>
        <v>0.45</v>
      </c>
      <c r="K36" s="25">
        <f>'Performance evolution'!O36</f>
        <v>0.7</v>
      </c>
      <c r="L36" s="15">
        <f t="shared" si="5"/>
        <v>15664.243446157167</v>
      </c>
      <c r="M36" s="15">
        <f t="shared" si="5"/>
        <v>335.75655384283846</v>
      </c>
      <c r="N36" s="31">
        <f t="shared" si="0"/>
        <v>1644.9560498631358</v>
      </c>
      <c r="O36" s="31">
        <f t="shared" si="0"/>
        <v>152.15015864676181</v>
      </c>
      <c r="P36" s="30">
        <f t="shared" si="1"/>
        <v>0.91533602303176065</v>
      </c>
      <c r="Q36" s="30">
        <f t="shared" si="1"/>
        <v>8.4663976968239282E-2</v>
      </c>
      <c r="R36" s="4">
        <f t="shared" si="2"/>
        <v>732.26881842540854</v>
      </c>
      <c r="S36" s="4">
        <f t="shared" si="2"/>
        <v>67.731181574591432</v>
      </c>
    </row>
    <row r="37" spans="9:19" x14ac:dyDescent="0.3">
      <c r="I37">
        <v>17</v>
      </c>
      <c r="J37" s="14">
        <f>'Performance evolution'!P37</f>
        <v>0.45</v>
      </c>
      <c r="K37" s="25">
        <f>'Performance evolution'!O37</f>
        <v>0.7</v>
      </c>
      <c r="L37" s="15">
        <f t="shared" si="5"/>
        <v>15613.300092274718</v>
      </c>
      <c r="M37" s="15">
        <f t="shared" si="5"/>
        <v>386.69990772528797</v>
      </c>
      <c r="N37" s="31">
        <f t="shared" si="0"/>
        <v>1641.6303243779084</v>
      </c>
      <c r="O37" s="31">
        <f t="shared" si="0"/>
        <v>175.71239047282094</v>
      </c>
      <c r="P37" s="30">
        <f t="shared" si="1"/>
        <v>0.9033135637890658</v>
      </c>
      <c r="Q37" s="30">
        <f t="shared" si="1"/>
        <v>9.6686436210934146E-2</v>
      </c>
      <c r="R37" s="4">
        <f t="shared" si="2"/>
        <v>722.65085103125261</v>
      </c>
      <c r="S37" s="4">
        <f t="shared" si="2"/>
        <v>77.349148968747315</v>
      </c>
    </row>
    <row r="38" spans="9:19" x14ac:dyDescent="0.3">
      <c r="I38">
        <v>17.5</v>
      </c>
      <c r="J38" s="14">
        <f>'Performance evolution'!P38</f>
        <v>0.45</v>
      </c>
      <c r="K38" s="25">
        <f>'Performance evolution'!O38</f>
        <v>0.7</v>
      </c>
      <c r="L38" s="15">
        <f t="shared" si="5"/>
        <v>15555.285938692234</v>
      </c>
      <c r="M38" s="15">
        <f t="shared" si="5"/>
        <v>444.71406130777092</v>
      </c>
      <c r="N38" s="31">
        <f t="shared" si="0"/>
        <v>1637.8366188525963</v>
      </c>
      <c r="O38" s="31">
        <f t="shared" si="0"/>
        <v>201.94565583958695</v>
      </c>
      <c r="P38" s="30">
        <f t="shared" si="1"/>
        <v>0.89023393766886094</v>
      </c>
      <c r="Q38" s="30">
        <f t="shared" si="1"/>
        <v>0.10976606233113903</v>
      </c>
      <c r="R38" s="4">
        <f t="shared" si="2"/>
        <v>712.1871501350887</v>
      </c>
      <c r="S38" s="4">
        <f t="shared" si="2"/>
        <v>87.812849864911229</v>
      </c>
    </row>
    <row r="39" spans="9:19" x14ac:dyDescent="0.3">
      <c r="I39">
        <v>18</v>
      </c>
      <c r="J39" s="14">
        <f>'Performance evolution'!P39</f>
        <v>0.45</v>
      </c>
      <c r="K39" s="25">
        <f>'Performance evolution'!O39</f>
        <v>0.7</v>
      </c>
      <c r="L39" s="15">
        <f t="shared" si="5"/>
        <v>15489.708791892712</v>
      </c>
      <c r="M39" s="15">
        <f t="shared" si="5"/>
        <v>510.29120810729364</v>
      </c>
      <c r="N39" s="31">
        <f t="shared" si="0"/>
        <v>1633.540128181955</v>
      </c>
      <c r="O39" s="31">
        <f t="shared" si="0"/>
        <v>230.86812070837712</v>
      </c>
      <c r="P39" s="30">
        <f t="shared" si="1"/>
        <v>0.87617083283889874</v>
      </c>
      <c r="Q39" s="30">
        <f t="shared" si="1"/>
        <v>0.12382916716110132</v>
      </c>
      <c r="R39" s="4">
        <f t="shared" si="2"/>
        <v>700.93666627111895</v>
      </c>
      <c r="S39" s="4">
        <f t="shared" si="2"/>
        <v>99.063333728881048</v>
      </c>
    </row>
    <row r="40" spans="9:19" x14ac:dyDescent="0.3">
      <c r="I40">
        <v>18.5</v>
      </c>
      <c r="J40" s="14">
        <f>'Performance evolution'!P40</f>
        <v>0.45</v>
      </c>
      <c r="K40" s="25">
        <f>'Performance evolution'!O40</f>
        <v>0.7</v>
      </c>
      <c r="L40" s="15">
        <f t="shared" si="5"/>
        <v>15416.160018569195</v>
      </c>
      <c r="M40" s="15">
        <f t="shared" si="5"/>
        <v>583.83998143080998</v>
      </c>
      <c r="N40" s="31">
        <f t="shared" si="0"/>
        <v>1628.7109129779083</v>
      </c>
      <c r="O40" s="31">
        <f t="shared" si="0"/>
        <v>262.44415846788883</v>
      </c>
      <c r="P40" s="30">
        <f t="shared" si="1"/>
        <v>0.86122546879920903</v>
      </c>
      <c r="Q40" s="30">
        <f t="shared" si="1"/>
        <v>0.13877453120079095</v>
      </c>
      <c r="R40" s="4">
        <f t="shared" si="2"/>
        <v>688.98037503936723</v>
      </c>
      <c r="S40" s="4">
        <f t="shared" si="2"/>
        <v>111.01962496063275</v>
      </c>
    </row>
    <row r="41" spans="9:19" x14ac:dyDescent="0.3">
      <c r="I41">
        <v>19</v>
      </c>
      <c r="J41" s="14">
        <f>'Performance evolution'!P41</f>
        <v>0.45</v>
      </c>
      <c r="K41" s="25">
        <f>'Performance evolution'!O41</f>
        <v>0.7</v>
      </c>
      <c r="L41" s="15">
        <f t="shared" si="5"/>
        <v>15334.332392680102</v>
      </c>
      <c r="M41" s="15">
        <f t="shared" si="5"/>
        <v>665.66760731990223</v>
      </c>
      <c r="N41" s="31">
        <f t="shared" si="0"/>
        <v>1623.3250528451649</v>
      </c>
      <c r="O41" s="31">
        <f t="shared" si="0"/>
        <v>296.58551243561078</v>
      </c>
      <c r="P41" s="30">
        <f t="shared" si="1"/>
        <v>0.84552118322645053</v>
      </c>
      <c r="Q41" s="30">
        <f t="shared" si="1"/>
        <v>0.15447881677354949</v>
      </c>
      <c r="R41" s="4">
        <f t="shared" si="2"/>
        <v>676.41694658116046</v>
      </c>
      <c r="S41" s="4">
        <f t="shared" si="2"/>
        <v>123.5830534188396</v>
      </c>
    </row>
    <row r="42" spans="9:19" x14ac:dyDescent="0.3">
      <c r="I42">
        <v>19.5</v>
      </c>
      <c r="J42" s="14">
        <f>'Performance evolution'!P42</f>
        <v>0.45</v>
      </c>
      <c r="K42" s="25">
        <f>'Performance evolution'!O42</f>
        <v>0.7</v>
      </c>
      <c r="L42" s="15">
        <f t="shared" si="5"/>
        <v>15244.032719627259</v>
      </c>
      <c r="M42" s="15">
        <f t="shared" si="5"/>
        <v>755.9672803727467</v>
      </c>
      <c r="N42" s="31">
        <f t="shared" si="0"/>
        <v>1617.3654892047148</v>
      </c>
      <c r="O42" s="31">
        <f t="shared" si="0"/>
        <v>333.15564586167704</v>
      </c>
      <c r="P42" s="30">
        <f t="shared" si="1"/>
        <v>0.82919659783623056</v>
      </c>
      <c r="Q42" s="30">
        <f t="shared" si="1"/>
        <v>0.17080340216376949</v>
      </c>
      <c r="R42" s="4">
        <f t="shared" si="2"/>
        <v>663.35727826898449</v>
      </c>
      <c r="S42" s="4">
        <f t="shared" si="2"/>
        <v>136.6427217310156</v>
      </c>
    </row>
    <row r="43" spans="9:19" x14ac:dyDescent="0.3">
      <c r="I43" s="8">
        <v>20</v>
      </c>
      <c r="J43" s="22">
        <f>'Performance evolution'!P43</f>
        <v>0.45</v>
      </c>
      <c r="K43" s="26">
        <f>'Performance evolution'!O43</f>
        <v>0.7</v>
      </c>
      <c r="L43" s="23">
        <f>L42-($F$2*$F$3*$F$4*($F$5/2))*L42/SUM($L42:$M42)+R42</f>
        <v>15145.188361914881</v>
      </c>
      <c r="M43" s="23">
        <f>M42-($F$2*$F$3*$F$4*($F$5/2))*M42/SUM($L42:$M42)+S42</f>
        <v>854.81163808512497</v>
      </c>
      <c r="N43" s="32">
        <f t="shared" si="0"/>
        <v>1610.8225016177416</v>
      </c>
      <c r="O43" s="32">
        <f t="shared" si="0"/>
        <v>371.97666539292999</v>
      </c>
      <c r="P43" s="33">
        <f t="shared" si="1"/>
        <v>0.8123982138071334</v>
      </c>
      <c r="Q43" s="33">
        <f t="shared" si="1"/>
        <v>0.18760178619286658</v>
      </c>
      <c r="R43" s="24">
        <f t="shared" si="2"/>
        <v>649.9185710457067</v>
      </c>
      <c r="S43" s="24">
        <f t="shared" si="2"/>
        <v>150.08142895429327</v>
      </c>
    </row>
    <row r="44" spans="9:19" x14ac:dyDescent="0.3">
      <c r="J44" s="14"/>
      <c r="K44" s="25"/>
      <c r="L44" s="15"/>
      <c r="M44" s="15"/>
      <c r="N44" s="31"/>
      <c r="O44" s="31"/>
      <c r="P44" s="30"/>
      <c r="Q44" s="30"/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6246C3-DE2A-4EBF-B44F-6F1C192A3E2A}">
  <dimension ref="B2:S43"/>
  <sheetViews>
    <sheetView topLeftCell="B1" zoomScaleNormal="100" workbookViewId="0">
      <selection activeCell="J3" sqref="J3"/>
    </sheetView>
  </sheetViews>
  <sheetFormatPr defaultRowHeight="14.4" x14ac:dyDescent="0.3"/>
  <cols>
    <col min="6" max="6" width="9.5546875" bestFit="1" customWidth="1"/>
    <col min="16" max="16" width="9.5546875" bestFit="1" customWidth="1"/>
  </cols>
  <sheetData>
    <row r="2" spans="2:19" x14ac:dyDescent="0.3">
      <c r="B2" s="7" t="s">
        <v>1</v>
      </c>
      <c r="C2" s="8" t="s">
        <v>17</v>
      </c>
      <c r="D2" s="8" t="s">
        <v>18</v>
      </c>
      <c r="E2" s="8" t="s">
        <v>19</v>
      </c>
      <c r="F2" s="8" t="s">
        <v>20</v>
      </c>
      <c r="G2" s="7" t="s">
        <v>21</v>
      </c>
      <c r="H2" s="8" t="s">
        <v>52</v>
      </c>
      <c r="L2" s="7" t="s">
        <v>1</v>
      </c>
      <c r="M2" s="8" t="s">
        <v>22</v>
      </c>
      <c r="N2" s="8" t="s">
        <v>23</v>
      </c>
      <c r="O2" s="8" t="s">
        <v>24</v>
      </c>
      <c r="P2" s="8" t="s">
        <v>25</v>
      </c>
      <c r="Q2" s="7" t="s">
        <v>26</v>
      </c>
      <c r="R2" s="8" t="s">
        <v>16</v>
      </c>
    </row>
    <row r="3" spans="2:19" x14ac:dyDescent="0.3">
      <c r="B3" s="10">
        <v>0</v>
      </c>
      <c r="C3" s="4">
        <f>'High - innovators'!M3</f>
        <v>1.927</v>
      </c>
      <c r="D3" s="4">
        <f>'High - Early adopters'!M3</f>
        <v>27</v>
      </c>
      <c r="E3" s="4">
        <f>'High - Early majority'!M3</f>
        <v>136</v>
      </c>
      <c r="F3" s="4">
        <f>'High - Late majority'!M3</f>
        <v>170</v>
      </c>
      <c r="G3" s="13">
        <f>'High - Laggards'!M3</f>
        <v>192</v>
      </c>
      <c r="H3" s="4">
        <f>SUM(C3:G3)</f>
        <v>526.92700000000002</v>
      </c>
      <c r="L3" s="10">
        <v>0</v>
      </c>
      <c r="M3" s="4">
        <f>'High - innovators'!S3</f>
        <v>0.96122644054458495</v>
      </c>
      <c r="N3" s="4">
        <f>'High - Early adopters'!S3</f>
        <v>45.284219245863405</v>
      </c>
      <c r="O3" s="4">
        <f>'High - Early majority'!S3</f>
        <v>227.23123900990453</v>
      </c>
      <c r="P3" s="4">
        <f>'High - Late majority'!S3</f>
        <v>202.67737118907806</v>
      </c>
      <c r="Q3" s="13">
        <f>'High - Laggards'!S3</f>
        <v>122.72182313872695</v>
      </c>
      <c r="R3" s="4">
        <f>SUM(M3:Q3)</f>
        <v>598.87587902411747</v>
      </c>
      <c r="S3" s="4"/>
    </row>
    <row r="4" spans="2:19" x14ac:dyDescent="0.3">
      <c r="B4" s="10">
        <v>0.5</v>
      </c>
      <c r="C4" s="4">
        <f>'High - innovators'!M4</f>
        <v>2.4064764405445853</v>
      </c>
      <c r="D4" s="4">
        <f>'High - Early adopters'!M4</f>
        <v>66.884219245863406</v>
      </c>
      <c r="E4" s="4">
        <f>'High - Early majority'!M4</f>
        <v>339.43123900990452</v>
      </c>
      <c r="F4" s="4">
        <f>'High - Late majority'!M4</f>
        <v>347.17737118907803</v>
      </c>
      <c r="G4" s="13">
        <f>'High - Laggards'!M4</f>
        <v>295.52182313872697</v>
      </c>
      <c r="H4" s="4">
        <f t="shared" ref="H4:H43" si="0">SUM(C4:G4)</f>
        <v>1051.4211290241174</v>
      </c>
      <c r="L4" s="10">
        <v>0.5</v>
      </c>
      <c r="M4" s="4">
        <f>'High - innovators'!S4</f>
        <v>1.5745872307754261</v>
      </c>
      <c r="N4" s="4">
        <f>'High - Early adopters'!S4</f>
        <v>92.376532011974504</v>
      </c>
      <c r="O4" s="4">
        <f>'High - Early majority'!S4</f>
        <v>442.20045744429001</v>
      </c>
      <c r="P4" s="4">
        <f>'High - Late majority'!S4</f>
        <v>359.94062825135171</v>
      </c>
      <c r="Q4" s="13">
        <f>'High - Laggards'!S4</f>
        <v>181.02537045692432</v>
      </c>
      <c r="R4" s="4">
        <f t="shared" ref="R4:R43" si="1">SUM(M4:Q4)</f>
        <v>1077.117575395316</v>
      </c>
      <c r="S4" s="4"/>
    </row>
    <row r="5" spans="2:19" x14ac:dyDescent="0.3">
      <c r="B5" s="10">
        <v>1</v>
      </c>
      <c r="C5" s="4">
        <f>'High - innovators'!M5</f>
        <v>3.379444561183865</v>
      </c>
      <c r="D5" s="4">
        <f>'High - Early adopters'!M5</f>
        <v>145.88390740866524</v>
      </c>
      <c r="E5" s="4">
        <f>'High - Early majority'!M5</f>
        <v>722.23122962746129</v>
      </c>
      <c r="F5" s="4">
        <f>'High - Late majority'!M5</f>
        <v>655.04139376206808</v>
      </c>
      <c r="G5" s="13">
        <f>'High - Laggards'!M5</f>
        <v>446.9950112817786</v>
      </c>
      <c r="H5" s="4">
        <f t="shared" si="0"/>
        <v>1973.5309866411571</v>
      </c>
      <c r="L5" s="10">
        <v>1</v>
      </c>
      <c r="M5" s="4">
        <f>'High - innovators'!S5</f>
        <v>2.7311193600682562</v>
      </c>
      <c r="N5" s="4">
        <f>'High - Early adopters'!S5</f>
        <v>150.84772462603652</v>
      </c>
      <c r="O5" s="4">
        <f>'High - Early majority'!S5</f>
        <v>705.14772881058582</v>
      </c>
      <c r="P5" s="4">
        <f>'High - Late majority'!S5</f>
        <v>563.86071926689613</v>
      </c>
      <c r="Q5" s="13">
        <f>'High - Laggards'!S5</f>
        <v>255.38877753287483</v>
      </c>
      <c r="R5" s="4">
        <f t="shared" si="1"/>
        <v>1677.9760695964615</v>
      </c>
      <c r="S5" s="4"/>
    </row>
    <row r="6" spans="2:19" x14ac:dyDescent="0.3">
      <c r="B6" s="10">
        <v>1.5</v>
      </c>
      <c r="C6" s="4">
        <f>'High - innovators'!M6</f>
        <v>5.265702780956155</v>
      </c>
      <c r="D6" s="4">
        <f>'High - Early adopters'!M6</f>
        <v>267.55485055296873</v>
      </c>
      <c r="E6" s="4">
        <f>'High - Early majority'!M6</f>
        <v>1300.9884932532414</v>
      </c>
      <c r="F6" s="4">
        <f>'High - Late majority'!M6</f>
        <v>1120.6459039646538</v>
      </c>
      <c r="G6" s="13">
        <f>'High - Laggards'!M6</f>
        <v>657.6842876864755</v>
      </c>
      <c r="H6" s="4">
        <f t="shared" si="0"/>
        <v>3352.1392382382955</v>
      </c>
      <c r="L6" s="10">
        <v>1.5</v>
      </c>
      <c r="M6" s="4">
        <f>'High - innovators'!S6</f>
        <v>4.5921706190834639</v>
      </c>
      <c r="N6" s="4">
        <f>'High - Early adopters'!S6</f>
        <v>208.82684146369897</v>
      </c>
      <c r="O6" s="4">
        <f>'High - Early majority'!S6</f>
        <v>973.02909720586695</v>
      </c>
      <c r="P6" s="4">
        <f>'High - Late majority'!S6</f>
        <v>793.49573810721722</v>
      </c>
      <c r="Q6" s="13">
        <f>'High - Laggards'!S6</f>
        <v>344.2512843591706</v>
      </c>
      <c r="R6" s="4">
        <f t="shared" si="1"/>
        <v>2324.1951317550374</v>
      </c>
      <c r="S6" s="4"/>
    </row>
    <row r="7" spans="2:19" x14ac:dyDescent="0.3">
      <c r="B7" s="10">
        <v>2</v>
      </c>
      <c r="C7" s="4">
        <f>'High - innovators'!M7</f>
        <v>8.5414477048005804</v>
      </c>
      <c r="D7" s="4">
        <f>'High - Early adopters'!M7</f>
        <v>422.87072190607398</v>
      </c>
      <c r="E7" s="4">
        <f>'High - Early majority'!M7</f>
        <v>2046.344604139791</v>
      </c>
      <c r="F7" s="4">
        <f>'High - Late majority'!M7</f>
        <v>1746.044756477173</v>
      </c>
      <c r="G7" s="13">
        <f>'High - Laggards'!M7</f>
        <v>936.16714327699856</v>
      </c>
      <c r="H7" s="4">
        <f t="shared" si="0"/>
        <v>5159.9686735048363</v>
      </c>
      <c r="L7" s="10">
        <v>2</v>
      </c>
      <c r="M7" s="4">
        <f>'High - innovators'!S7</f>
        <v>7.0151173798830921</v>
      </c>
      <c r="N7" s="4">
        <f>'High - Early adopters'!S7</f>
        <v>260.21753858644263</v>
      </c>
      <c r="O7" s="4">
        <f>'High - Early majority'!S7</f>
        <v>1220.7896718491711</v>
      </c>
      <c r="P7" s="4">
        <f>'High - Late majority'!S7</f>
        <v>1028.4099840595613</v>
      </c>
      <c r="Q7" s="13">
        <f>'High - Laggards'!S7</f>
        <v>444.5917463997871</v>
      </c>
      <c r="R7" s="4">
        <f t="shared" si="1"/>
        <v>2961.0240582748452</v>
      </c>
      <c r="S7" s="4"/>
    </row>
    <row r="8" spans="2:19" x14ac:dyDescent="0.3">
      <c r="B8" s="10">
        <v>2.5</v>
      </c>
      <c r="C8" s="4">
        <f>'High - innovators'!M8</f>
        <v>13.421203158483527</v>
      </c>
      <c r="D8" s="4">
        <f>'High - Early adopters'!M8</f>
        <v>598.51411611130175</v>
      </c>
      <c r="E8" s="4">
        <f>'High - Early majority'!M8</f>
        <v>2909.0239702644985</v>
      </c>
      <c r="F8" s="4">
        <f>'High - Late majority'!M8</f>
        <v>2512.5480270651583</v>
      </c>
      <c r="G8" s="13">
        <f>'High - Laggards'!M8</f>
        <v>1287.1421753490858</v>
      </c>
      <c r="H8" s="4">
        <f t="shared" si="0"/>
        <v>7320.6494919485276</v>
      </c>
      <c r="L8" s="10">
        <v>2.5</v>
      </c>
      <c r="M8" s="4">
        <f>'High - innovators'!S8</f>
        <v>9.6049529185737601</v>
      </c>
      <c r="N8" s="4">
        <f>'High - Early adopters'!S8</f>
        <v>303.87464712115292</v>
      </c>
      <c r="O8" s="4">
        <f>'High - Early majority'!S8</f>
        <v>1440.3368473357405</v>
      </c>
      <c r="P8" s="4">
        <f>'High - Late majority'!S8</f>
        <v>1255.0589685066352</v>
      </c>
      <c r="Q8" s="13">
        <f>'High - Laggards'!S8</f>
        <v>552.77879689593908</v>
      </c>
      <c r="R8" s="4">
        <f t="shared" si="1"/>
        <v>3561.6542127780413</v>
      </c>
      <c r="S8" s="4"/>
    </row>
    <row r="9" spans="2:19" x14ac:dyDescent="0.3">
      <c r="B9" s="10">
        <v>3</v>
      </c>
      <c r="C9" s="4">
        <f>'High - innovators'!M9</f>
        <v>19.670855287436403</v>
      </c>
      <c r="D9" s="4">
        <f>'High - Early adopters'!M9</f>
        <v>782.68594001019437</v>
      </c>
      <c r="E9" s="4">
        <f>'High - Early majority'!M9</f>
        <v>3840.2816228039519</v>
      </c>
      <c r="F9" s="4">
        <f>'High - Late majority'!M9</f>
        <v>3390.7247915120197</v>
      </c>
      <c r="G9" s="13">
        <f>'High - Laggards'!M9</f>
        <v>1711.2067547101165</v>
      </c>
      <c r="H9" s="4">
        <f t="shared" si="0"/>
        <v>9744.5699643237185</v>
      </c>
      <c r="L9" s="10">
        <v>3</v>
      </c>
      <c r="M9" s="4">
        <f>'High - innovators'!S9</f>
        <v>12.02416655459303</v>
      </c>
      <c r="N9" s="4">
        <f>'High - Early adopters'!S9</f>
        <v>340.6270133536259</v>
      </c>
      <c r="O9" s="4">
        <f>'High - Early majority'!S9</f>
        <v>1632.0405062775965</v>
      </c>
      <c r="P9" s="4">
        <f>'High - Late majority'!S9</f>
        <v>1466.7272428006022</v>
      </c>
      <c r="Q9" s="13">
        <f>'High - Laggards'!S9</f>
        <v>665.3348976757436</v>
      </c>
      <c r="R9" s="4">
        <f t="shared" si="1"/>
        <v>4116.7538266621614</v>
      </c>
      <c r="S9" s="4"/>
    </row>
    <row r="10" spans="2:19" x14ac:dyDescent="0.3">
      <c r="B10" s="10">
        <v>3.5</v>
      </c>
      <c r="C10" s="4">
        <f>'High - innovators'!M10</f>
        <v>26.777308020170331</v>
      </c>
      <c r="D10" s="4">
        <f>'High - Early adopters'!M10</f>
        <v>966.7757653617814</v>
      </c>
      <c r="E10" s="4">
        <f>'High - Early majority'!M10</f>
        <v>4800.2728450908571</v>
      </c>
      <c r="F10" s="4">
        <f>'High - Late majority'!M10</f>
        <v>4348.8433155858183</v>
      </c>
      <c r="G10" s="13">
        <f>'High - Laggards'!M10</f>
        <v>2205.4209769148483</v>
      </c>
      <c r="H10" s="4">
        <f t="shared" si="0"/>
        <v>12348.090210973474</v>
      </c>
      <c r="L10" s="10">
        <v>3.5</v>
      </c>
      <c r="M10" s="4">
        <f>'High - innovators'!S10</f>
        <v>14.133385291698342</v>
      </c>
      <c r="N10" s="4">
        <f>'High - Early adopters'!S10</f>
        <v>371.76209980367264</v>
      </c>
      <c r="O10" s="4">
        <f>'High - Early majority'!S10</f>
        <v>1799.3411042095763</v>
      </c>
      <c r="P10" s="4">
        <f>'High - Late majority'!S10</f>
        <v>1661.2910325842959</v>
      </c>
      <c r="Q10" s="13">
        <f>'High - Laggards'!S10</f>
        <v>779.40795346667005</v>
      </c>
      <c r="R10" s="4">
        <f t="shared" si="1"/>
        <v>4625.935575355913</v>
      </c>
      <c r="S10" s="4"/>
    </row>
    <row r="11" spans="2:19" x14ac:dyDescent="0.3">
      <c r="B11" s="10">
        <v>4</v>
      </c>
      <c r="C11" s="4">
        <f>'High - innovators'!M11</f>
        <v>34.216366306826089</v>
      </c>
      <c r="D11" s="4">
        <f>'High - Early adopters'!M11</f>
        <v>1145.1827120930977</v>
      </c>
      <c r="E11" s="4">
        <f>'High - Early majority'!M11</f>
        <v>5759.5662014095342</v>
      </c>
      <c r="F11" s="4">
        <f>'High - Late majority'!M11</f>
        <v>5357.8078508322415</v>
      </c>
      <c r="G11" s="13">
        <f>'High - Laggards'!M11</f>
        <v>2764.2868326900334</v>
      </c>
      <c r="H11" s="4">
        <f t="shared" si="0"/>
        <v>15061.059963331732</v>
      </c>
      <c r="L11" s="10">
        <v>4</v>
      </c>
      <c r="M11" s="4">
        <f>'High - innovators'!S11</f>
        <v>15.932889509400249</v>
      </c>
      <c r="N11" s="4">
        <f>'High - Early adopters'!S11</f>
        <v>398.54603240878879</v>
      </c>
      <c r="O11" s="4">
        <f>'High - Early majority'!S11</f>
        <v>1946.4768697817717</v>
      </c>
      <c r="P11" s="4">
        <f>'High - Late majority'!S11</f>
        <v>1839.2526096455608</v>
      </c>
      <c r="Q11" s="13">
        <f>'High - Laggards'!S11</f>
        <v>892.96621947830977</v>
      </c>
      <c r="R11" s="4">
        <f t="shared" si="1"/>
        <v>5093.174620823831</v>
      </c>
      <c r="S11" s="4"/>
    </row>
    <row r="12" spans="2:19" x14ac:dyDescent="0.3">
      <c r="B12" s="10">
        <v>4.5</v>
      </c>
      <c r="C12" s="4">
        <f>'High - innovators'!M12</f>
        <v>41.595164239519818</v>
      </c>
      <c r="D12" s="4">
        <f>'High - Early adopters'!M12</f>
        <v>1314.6922020832669</v>
      </c>
      <c r="E12" s="4">
        <f>'High - Early majority'!M12</f>
        <v>6698.1189859446376</v>
      </c>
      <c r="F12" s="4">
        <f>'High - Late majority'!M12</f>
        <v>6393.3892828529661</v>
      </c>
      <c r="G12" s="13">
        <f>'High - Laggards'!M12</f>
        <v>3380.8243688993398</v>
      </c>
      <c r="H12" s="4">
        <f t="shared" si="0"/>
        <v>17828.620004019729</v>
      </c>
      <c r="L12" s="10">
        <v>4.5</v>
      </c>
      <c r="M12" s="4">
        <f>'High - innovators'!S12</f>
        <v>17.483771955095605</v>
      </c>
      <c r="N12" s="4">
        <f>'High - Early adopters'!S12</f>
        <v>422.14824193422788</v>
      </c>
      <c r="O12" s="4">
        <f>'High - Early majority'!S12</f>
        <v>2077.7811599837569</v>
      </c>
      <c r="P12" s="4">
        <f>'High - Late majority'!S12</f>
        <v>2002.5666348583684</v>
      </c>
      <c r="Q12" s="13">
        <f>'High - Laggards'!S12</f>
        <v>1004.8278511930503</v>
      </c>
      <c r="R12" s="4">
        <f t="shared" si="1"/>
        <v>5524.8076599244987</v>
      </c>
      <c r="S12" s="4"/>
    </row>
    <row r="13" spans="2:19" x14ac:dyDescent="0.3">
      <c r="B13" s="10">
        <v>5</v>
      </c>
      <c r="C13" s="4">
        <f>'High - innovators'!M13</f>
        <v>48.680145134735469</v>
      </c>
      <c r="D13" s="4">
        <f>'High - Early adopters'!M13</f>
        <v>1473.9020036008415</v>
      </c>
      <c r="E13" s="4">
        <f>'High - Early majority'!M13</f>
        <v>7603.7293233880828</v>
      </c>
      <c r="F13" s="4">
        <f>'High - Late majority'!M13</f>
        <v>7436.947525283389</v>
      </c>
      <c r="G13" s="13">
        <f>'High - Laggards'!M13</f>
        <v>4047.5697832024562</v>
      </c>
      <c r="H13" s="4">
        <f t="shared" si="0"/>
        <v>20610.828780609507</v>
      </c>
      <c r="L13" s="10">
        <v>5</v>
      </c>
      <c r="M13" s="4">
        <f>'High - innovators'!S13</f>
        <v>18.869150221256998</v>
      </c>
      <c r="N13" s="4">
        <f>'High - Early adopters'!S13</f>
        <v>443.6978621254633</v>
      </c>
      <c r="O13" s="4">
        <f>'High - Early majority'!S13</f>
        <v>2197.6412883889566</v>
      </c>
      <c r="P13" s="4">
        <f>'High - Late majority'!S13</f>
        <v>2154.0998072834391</v>
      </c>
      <c r="Q13" s="13">
        <f>'High - Laggards'!S13</f>
        <v>1114.6324201069558</v>
      </c>
      <c r="R13" s="4">
        <f t="shared" si="1"/>
        <v>5928.9405281260715</v>
      </c>
      <c r="S13" s="4"/>
    </row>
    <row r="14" spans="2:19" x14ac:dyDescent="0.3">
      <c r="B14" s="10">
        <v>5.5</v>
      </c>
      <c r="C14" s="4">
        <f>'High - innovators'!M14</f>
        <v>55.379259072308599</v>
      </c>
      <c r="D14" s="4">
        <f>'High - Early adopters'!M14</f>
        <v>1622.8194650061364</v>
      </c>
      <c r="E14" s="4">
        <f>'High - Early majority'!M14</f>
        <v>8470.7179801841248</v>
      </c>
      <c r="F14" s="4">
        <f>'High - Late majority'!M14</f>
        <v>8475.5052037743189</v>
      </c>
      <c r="G14" s="13">
        <f>'High - Laggards'!M14</f>
        <v>4757.4452249891665</v>
      </c>
      <c r="H14" s="4">
        <f t="shared" si="0"/>
        <v>23381.867133026055</v>
      </c>
      <c r="L14" s="10">
        <v>5.5</v>
      </c>
      <c r="M14" s="4">
        <f>'High - innovators'!S14</f>
        <v>20.183909355029744</v>
      </c>
      <c r="N14" s="4">
        <f>'High - Early adopters'!S14</f>
        <v>464.37850509130368</v>
      </c>
      <c r="O14" s="4">
        <f>'High - Early majority'!S14</f>
        <v>2310.7156927118663</v>
      </c>
      <c r="P14" s="4">
        <f>'High - Late majority'!S14</f>
        <v>2297.4815863143594</v>
      </c>
      <c r="Q14" s="13">
        <f>'High - Laggards'!S14</f>
        <v>1222.8187956440643</v>
      </c>
      <c r="R14" s="4">
        <f t="shared" si="1"/>
        <v>6315.5784891166231</v>
      </c>
      <c r="S14" s="4"/>
    </row>
    <row r="15" spans="2:19" x14ac:dyDescent="0.3">
      <c r="B15" s="10">
        <v>6</v>
      </c>
      <c r="C15" s="4">
        <f>'High - innovators'!M15</f>
        <v>61.718353659261197</v>
      </c>
      <c r="D15" s="4">
        <f>'High - Early adopters'!M15</f>
        <v>1762.6340770962129</v>
      </c>
      <c r="E15" s="4">
        <f>'High - Early majority'!M15</f>
        <v>9299.0580263637694</v>
      </c>
      <c r="F15" s="4">
        <f>'High - Late majority'!M15</f>
        <v>9501.6610095225296</v>
      </c>
      <c r="G15" s="13">
        <f>'High - Laggards'!M15</f>
        <v>5504.5194981343138</v>
      </c>
      <c r="H15" s="4">
        <f t="shared" si="0"/>
        <v>26129.590964776085</v>
      </c>
      <c r="L15" s="10">
        <v>6</v>
      </c>
      <c r="M15" s="4">
        <f>'High - innovators'!S15</f>
        <v>21.537216849320291</v>
      </c>
      <c r="N15" s="4">
        <f>'High - Early adopters'!S15</f>
        <v>485.52753367752041</v>
      </c>
      <c r="O15" s="4">
        <f>'High - Early majority'!S15</f>
        <v>2422.223993715108</v>
      </c>
      <c r="P15" s="4">
        <f>'High - Late majority'!S15</f>
        <v>2437.1529804760885</v>
      </c>
      <c r="Q15" s="13">
        <f>'High - Laggards'!S15</f>
        <v>1330.6273573489846</v>
      </c>
      <c r="R15" s="4">
        <f t="shared" si="1"/>
        <v>6697.0690820670216</v>
      </c>
      <c r="S15" s="4"/>
    </row>
    <row r="16" spans="2:19" x14ac:dyDescent="0.3">
      <c r="B16" s="10">
        <v>6.5</v>
      </c>
      <c r="C16" s="4">
        <f>'High - innovators'!M16</f>
        <v>67.8259820937662</v>
      </c>
      <c r="D16" s="4">
        <f>'High - Early adopters'!M16</f>
        <v>1895.634795354491</v>
      </c>
      <c r="E16" s="4">
        <f>'High - Early majority'!M16</f>
        <v>10093.946865465217</v>
      </c>
      <c r="F16" s="4">
        <f>'High - Late majority'!M16</f>
        <v>10513.564838570239</v>
      </c>
      <c r="G16" s="13">
        <f>'High - Laggards'!M16</f>
        <v>6284.6949056698668</v>
      </c>
      <c r="H16" s="4">
        <f t="shared" si="0"/>
        <v>28855.667387153582</v>
      </c>
      <c r="L16" s="10">
        <v>6.5</v>
      </c>
      <c r="M16" s="4">
        <f>'High - innovators'!S16</f>
        <v>23.059793262428808</v>
      </c>
      <c r="N16" s="4">
        <f>'High - Early adopters'!S16</f>
        <v>508.72133031454507</v>
      </c>
      <c r="O16" s="4">
        <f>'High - Early majority'!S16</f>
        <v>2538.1981193030028</v>
      </c>
      <c r="P16" s="4">
        <f>'High - Late majority'!S16</f>
        <v>2578.465763585712</v>
      </c>
      <c r="Q16" s="13">
        <f>'High - Laggards'!S16</f>
        <v>1440.1084296677047</v>
      </c>
      <c r="R16" s="4">
        <f t="shared" si="1"/>
        <v>7088.553436133393</v>
      </c>
      <c r="S16" s="4"/>
    </row>
    <row r="17" spans="2:19" x14ac:dyDescent="0.3">
      <c r="B17" s="10">
        <v>7</v>
      </c>
      <c r="C17" s="4">
        <f>'High - innovators'!M17</f>
        <v>73.929279832753465</v>
      </c>
      <c r="D17" s="4">
        <f>'High - Early adopters'!M17</f>
        <v>2025.2291665981379</v>
      </c>
      <c r="E17" s="4">
        <f>'High - Early majority'!M17</f>
        <v>10865.704283311807</v>
      </c>
      <c r="F17" s="4">
        <f>'High - Late majority'!M17</f>
        <v>11514.995876370416</v>
      </c>
      <c r="G17" s="13">
        <f>'High - Laggards'!M17</f>
        <v>7096.3338447705846</v>
      </c>
      <c r="H17" s="4">
        <f t="shared" si="0"/>
        <v>31576.192450883696</v>
      </c>
      <c r="L17" s="10">
        <v>7</v>
      </c>
      <c r="M17" s="4">
        <f>'High - innovators'!S17</f>
        <v>24.912903818120565</v>
      </c>
      <c r="N17" s="4">
        <f>'High - Early adopters'!S17</f>
        <v>535.83365899838816</v>
      </c>
      <c r="O17" s="4">
        <f>'High - Early majority'!S17</f>
        <v>2665.6153602121503</v>
      </c>
      <c r="P17" s="4">
        <f>'High - Late majority'!S17</f>
        <v>2727.721450745461</v>
      </c>
      <c r="Q17" s="13">
        <f>'High - Laggards'!S17</f>
        <v>1554.1011526316195</v>
      </c>
      <c r="R17" s="4">
        <f t="shared" si="1"/>
        <v>7508.1845264057392</v>
      </c>
      <c r="S17" s="4"/>
    </row>
    <row r="18" spans="2:19" x14ac:dyDescent="0.3">
      <c r="B18" s="10">
        <v>7.5</v>
      </c>
      <c r="C18" s="4">
        <f>'High - innovators'!M18</f>
        <v>80.359863692685664</v>
      </c>
      <c r="D18" s="4">
        <f>'High - Early adopters'!M18</f>
        <v>2156.0169922768987</v>
      </c>
      <c r="E18" s="4">
        <f>'High - Early majority'!M18</f>
        <v>11629.82139394439</v>
      </c>
      <c r="F18" s="4">
        <f>'High - Late majority'!M18</f>
        <v>12515.467945660313</v>
      </c>
      <c r="G18" s="13">
        <f>'High - Laggards'!M18</f>
        <v>7940.8016129251464</v>
      </c>
      <c r="H18" s="4">
        <f t="shared" si="0"/>
        <v>34322.467808499438</v>
      </c>
      <c r="L18" s="10">
        <v>7.5</v>
      </c>
      <c r="M18" s="4">
        <f>'High - innovators'!S18</f>
        <v>27.298481151917446</v>
      </c>
      <c r="N18" s="4">
        <f>'High - Early adopters'!S18</f>
        <v>569.06110595474604</v>
      </c>
      <c r="O18" s="4">
        <f>'High - Early majority'!S18</f>
        <v>2812.3714380372985</v>
      </c>
      <c r="P18" s="4">
        <f>'High - Late majority'!S18</f>
        <v>2892.0846575535602</v>
      </c>
      <c r="Q18" s="13">
        <f>'High - Laggards'!S18</f>
        <v>1676.151476565956</v>
      </c>
      <c r="R18" s="4">
        <f t="shared" si="1"/>
        <v>7976.9671592634786</v>
      </c>
      <c r="S18" s="4"/>
    </row>
    <row r="19" spans="2:19" x14ac:dyDescent="0.3">
      <c r="B19" s="10">
        <v>8</v>
      </c>
      <c r="C19" s="4">
        <f>'High - innovators'!M19</f>
        <v>87.568378921431702</v>
      </c>
      <c r="D19" s="4">
        <f>'High - Early adopters'!M19</f>
        <v>2293.8746997762651</v>
      </c>
      <c r="E19" s="4">
        <f>'High - Early majority'!M19</f>
        <v>12406.974088041421</v>
      </c>
      <c r="F19" s="4">
        <f>'High - Late majority'!M19</f>
        <v>13530.232411364826</v>
      </c>
      <c r="G19" s="13">
        <f>'High - Laggards'!M19</f>
        <v>8822.8729281985889</v>
      </c>
      <c r="H19" s="4">
        <f t="shared" si="0"/>
        <v>37141.522506302535</v>
      </c>
      <c r="L19" s="10">
        <v>8</v>
      </c>
      <c r="M19" s="4">
        <f>'High - innovators'!S19</f>
        <v>30.470329205083686</v>
      </c>
      <c r="N19" s="4">
        <f>'High - Early adopters'!S19</f>
        <v>610.91363059679782</v>
      </c>
      <c r="O19" s="4">
        <f>'High - Early majority'!S19</f>
        <v>2987.0870068028162</v>
      </c>
      <c r="P19" s="4">
        <f>'High - Late majority'!S19</f>
        <v>3079.3514556074792</v>
      </c>
      <c r="Q19" s="13">
        <f>'High - Laggards'!S19</f>
        <v>1810.3560718921583</v>
      </c>
      <c r="R19" s="4">
        <f t="shared" si="1"/>
        <v>8518.1784941043352</v>
      </c>
      <c r="S19" s="4"/>
    </row>
    <row r="20" spans="2:19" x14ac:dyDescent="0.3">
      <c r="B20" s="10">
        <v>8.5</v>
      </c>
      <c r="C20" s="4">
        <f>'High - innovators'!M20</f>
        <v>96.146613396157477</v>
      </c>
      <c r="D20" s="4">
        <f>'High - Early adopters'!M20</f>
        <v>2446.0133904178101</v>
      </c>
      <c r="E20" s="4">
        <f>'High - Early majority'!M20</f>
        <v>13222.840629436989</v>
      </c>
      <c r="F20" s="4">
        <f>'High - Late majority'!M20</f>
        <v>14580.049005267581</v>
      </c>
      <c r="G20" s="13">
        <f>'High - Laggards'!M20</f>
        <v>9750.9417072708893</v>
      </c>
      <c r="H20" s="4">
        <f t="shared" si="0"/>
        <v>40095.991345789429</v>
      </c>
      <c r="L20" s="10">
        <v>8.5</v>
      </c>
      <c r="M20" s="4">
        <f>'High - innovators'!S20</f>
        <v>34.744179317335828</v>
      </c>
      <c r="N20" s="4">
        <f>'High - Early adopters'!S20</f>
        <v>664.15861333686883</v>
      </c>
      <c r="O20" s="4">
        <f>'High - Early majority'!S20</f>
        <v>3198.7415874627854</v>
      </c>
      <c r="P20" s="4">
        <f>'High - Late majority'!S20</f>
        <v>3297.5715780552423</v>
      </c>
      <c r="Q20" s="13">
        <f>'High - Laggards'!S20</f>
        <v>1961.1314727176809</v>
      </c>
      <c r="R20" s="4">
        <f t="shared" si="1"/>
        <v>9156.3474308899131</v>
      </c>
      <c r="S20" s="4"/>
    </row>
    <row r="21" spans="2:19" x14ac:dyDescent="0.3">
      <c r="B21" s="10">
        <v>9</v>
      </c>
      <c r="C21" s="4">
        <f>'High - innovators'!M21</f>
        <v>106.85413936445394</v>
      </c>
      <c r="D21" s="4">
        <f>'High - Early adopters'!M21</f>
        <v>2620.9693256711171</v>
      </c>
      <c r="E21" s="4">
        <f>'High - Early majority'!M21</f>
        <v>14107.585106748302</v>
      </c>
      <c r="F21" s="4">
        <f>'High - Late majority'!M21</f>
        <v>15690.613232532685</v>
      </c>
      <c r="G21" s="13">
        <f>'High - Laggards'!M21</f>
        <v>10736.979009261482</v>
      </c>
      <c r="H21" s="4">
        <f t="shared" si="0"/>
        <v>43263.000813578037</v>
      </c>
      <c r="L21" s="10">
        <v>9</v>
      </c>
      <c r="M21" s="4">
        <f>'High - innovators'!S21</f>
        <v>40.498056338096369</v>
      </c>
      <c r="N21" s="4">
        <f>'High - Early adopters'!S21</f>
        <v>731.67849757741021</v>
      </c>
      <c r="O21" s="4">
        <f>'High - Early majority'!S21</f>
        <v>3456.0803166598948</v>
      </c>
      <c r="P21" s="4">
        <f>'High - Late majority'!S21</f>
        <v>3554.4990714290375</v>
      </c>
      <c r="Q21" s="13">
        <f>'High - Laggards'!S21</f>
        <v>2132.9011996165027</v>
      </c>
      <c r="R21" s="4">
        <f t="shared" si="1"/>
        <v>9915.6571416209408</v>
      </c>
      <c r="S21" s="4"/>
    </row>
    <row r="22" spans="2:19" x14ac:dyDescent="0.3">
      <c r="B22" s="10">
        <v>9.5</v>
      </c>
      <c r="C22" s="4">
        <f>'High - innovators'!M22</f>
        <v>120.63866086143685</v>
      </c>
      <c r="D22" s="4">
        <f>'High - Early adopters'!M22</f>
        <v>2828.453958114304</v>
      </c>
      <c r="E22" s="4">
        <f>'High - Early majority'!M22</f>
        <v>15094.838029727243</v>
      </c>
      <c r="F22" s="4">
        <f>'High - Late majority'!M22</f>
        <v>16891.520319081817</v>
      </c>
      <c r="G22" s="13">
        <f>'High - Laggards'!M22</f>
        <v>11796.182307951836</v>
      </c>
      <c r="H22" s="4">
        <f t="shared" si="0"/>
        <v>46731.633275736633</v>
      </c>
      <c r="L22" s="10">
        <v>9.5</v>
      </c>
      <c r="M22" s="4">
        <f>'High - innovators'!S22</f>
        <v>48.143404409962635</v>
      </c>
      <c r="N22" s="4">
        <f>'High - Early adopters'!S22</f>
        <v>816.16538244202559</v>
      </c>
      <c r="O22" s="4">
        <f>'High - Early majority'!S22</f>
        <v>3766.6723191392571</v>
      </c>
      <c r="P22" s="4">
        <f>'High - Late majority'!S22</f>
        <v>3856.8015697986293</v>
      </c>
      <c r="Q22" s="13">
        <f>'High - Laggards'!S22</f>
        <v>2329.6733028744256</v>
      </c>
      <c r="R22" s="4">
        <f t="shared" si="1"/>
        <v>10817.4559786643</v>
      </c>
      <c r="S22" s="4"/>
    </row>
    <row r="23" spans="2:19" x14ac:dyDescent="0.3">
      <c r="B23" s="10">
        <v>10</v>
      </c>
      <c r="C23" s="4">
        <f>'High - innovators'!M23</f>
        <v>138.62240005604028</v>
      </c>
      <c r="D23" s="4">
        <f>'High - Early adopters'!M23</f>
        <v>3078.9285489334688</v>
      </c>
      <c r="E23" s="4">
        <f>'High - Early majority'!M23</f>
        <v>16219.913693664234</v>
      </c>
      <c r="F23" s="4">
        <f>'High - Late majority'!M23</f>
        <v>18214.593841018173</v>
      </c>
      <c r="G23" s="13">
        <f>'High - Laggards'!M23</f>
        <v>12946.237380031078</v>
      </c>
      <c r="H23" s="4">
        <f t="shared" si="0"/>
        <v>50598.295863702995</v>
      </c>
      <c r="L23" s="10">
        <v>10</v>
      </c>
      <c r="M23" s="4">
        <f>'High - innovators'!S23</f>
        <v>58.036148916936334</v>
      </c>
      <c r="N23" s="4">
        <f>'High - Early adopters'!S23</f>
        <v>919.56108672819539</v>
      </c>
      <c r="O23" s="4">
        <f>'High - Early majority'!S23</f>
        <v>4135.4859453395929</v>
      </c>
      <c r="P23" s="4">
        <f>'High - Late majority'!S23</f>
        <v>4208.9455118842225</v>
      </c>
      <c r="Q23" s="13">
        <f>'High - Laggards'!S23</f>
        <v>2554.4681963516741</v>
      </c>
      <c r="R23" s="4">
        <f t="shared" si="1"/>
        <v>11876.496889220622</v>
      </c>
      <c r="S23" s="4"/>
    </row>
    <row r="24" spans="2:19" x14ac:dyDescent="0.3">
      <c r="B24" s="10">
        <v>10.5</v>
      </c>
      <c r="C24" s="4">
        <f>'High - innovators'!M24</f>
        <v>162.00294895896656</v>
      </c>
      <c r="D24" s="4">
        <f>'High - Early adopters'!M24</f>
        <v>3382.7039258749705</v>
      </c>
      <c r="E24" s="4">
        <f>'High - Early majority'!M24</f>
        <v>17516.914742612586</v>
      </c>
      <c r="F24" s="4">
        <f>'High - Late majority'!M24</f>
        <v>19691.350276749668</v>
      </c>
      <c r="G24" s="13">
        <f>'High - Laggards'!M24</f>
        <v>14206.081838379645</v>
      </c>
      <c r="H24" s="4">
        <f t="shared" si="0"/>
        <v>54959.053732575834</v>
      </c>
      <c r="L24" s="10">
        <v>10.5</v>
      </c>
      <c r="M24" s="4">
        <f>'High - innovators'!S24</f>
        <v>70.303593280501502</v>
      </c>
      <c r="N24" s="4">
        <f>'High - Early adopters'!S24</f>
        <v>1042.212039347788</v>
      </c>
      <c r="O24" s="4">
        <f>'High - Early majority'!S24</f>
        <v>4562.9748933072551</v>
      </c>
      <c r="P24" s="4">
        <f>'High - Late majority'!S24</f>
        <v>4611.7528032236442</v>
      </c>
      <c r="Q24" s="13">
        <f>'High - Laggards'!S24</f>
        <v>2808.5784200348044</v>
      </c>
      <c r="R24" s="4">
        <f t="shared" si="1"/>
        <v>13095.821749193992</v>
      </c>
      <c r="S24" s="4"/>
    </row>
    <row r="25" spans="2:19" x14ac:dyDescent="0.3">
      <c r="B25" s="10">
        <v>11</v>
      </c>
      <c r="C25" s="4">
        <f>'High - innovators'!M25</f>
        <v>191.80580499972643</v>
      </c>
      <c r="D25" s="4">
        <f>'High - Early adopters'!M25</f>
        <v>3748.3751800477648</v>
      </c>
      <c r="E25" s="4">
        <f>'High - Early majority'!M25</f>
        <v>19014.429555962641</v>
      </c>
      <c r="F25" s="4">
        <f>'High - Late majority'!M25</f>
        <v>21349.400538460861</v>
      </c>
      <c r="G25" s="13">
        <f>'High - Laggards'!M25</f>
        <v>15594.052074576486</v>
      </c>
      <c r="H25" s="4">
        <f t="shared" si="0"/>
        <v>59898.063154047479</v>
      </c>
      <c r="L25" s="10">
        <v>11</v>
      </c>
      <c r="M25" s="4">
        <f>'High - innovators'!S25</f>
        <v>84.621030095531083</v>
      </c>
      <c r="N25" s="4">
        <f>'High - Early adopters'!S25</f>
        <v>1181.9016490188424</v>
      </c>
      <c r="O25" s="4">
        <f>'High - Early majority'!S25</f>
        <v>5043.0047832570699</v>
      </c>
      <c r="P25" s="4">
        <f>'High - Late majority'!S25</f>
        <v>5060.8333158630248</v>
      </c>
      <c r="Q25" s="13">
        <f>'High - Laggards'!S25</f>
        <v>3090.7192966428274</v>
      </c>
      <c r="R25" s="4">
        <f t="shared" si="1"/>
        <v>14461.080074877296</v>
      </c>
      <c r="S25" s="4"/>
    </row>
    <row r="26" spans="2:19" x14ac:dyDescent="0.3">
      <c r="B26" s="10">
        <v>11.5</v>
      </c>
      <c r="C26" s="4">
        <f>'High - innovators'!M26</f>
        <v>228.47538384532589</v>
      </c>
      <c r="D26" s="4">
        <f>'High - Early adopters'!M26</f>
        <v>4180.6017930570542</v>
      </c>
      <c r="E26" s="4">
        <f>'High - Early majority'!M26</f>
        <v>20729.909166926249</v>
      </c>
      <c r="F26" s="4">
        <f>'High - Late majority'!M26</f>
        <v>23207.823773554752</v>
      </c>
      <c r="G26" s="13">
        <f>'High - Laggards'!M26</f>
        <v>17125.366163761664</v>
      </c>
      <c r="H26" s="4">
        <f t="shared" si="0"/>
        <v>65472.176281145046</v>
      </c>
      <c r="L26" s="10">
        <v>11.5</v>
      </c>
      <c r="M26" s="4">
        <f>'High - innovators'!S26</f>
        <v>100.08286888570338</v>
      </c>
      <c r="N26" s="4">
        <f>'High - Early adopters'!S26</f>
        <v>1333.2195124618891</v>
      </c>
      <c r="O26" s="4">
        <f>'High - Early majority'!S26</f>
        <v>5561.4281105982973</v>
      </c>
      <c r="P26" s="4">
        <f>'High - Late majority'!S26</f>
        <v>5545.4054425375598</v>
      </c>
      <c r="Q26" s="13">
        <f>'High - Laggards'!S26</f>
        <v>3396.2624320403515</v>
      </c>
      <c r="R26" s="4">
        <f t="shared" si="1"/>
        <v>15936.398366523801</v>
      </c>
      <c r="S26" s="4"/>
    </row>
    <row r="27" spans="2:19" x14ac:dyDescent="0.3">
      <c r="B27" s="10">
        <v>12</v>
      </c>
      <c r="C27" s="4">
        <f>'High - innovators'!M27</f>
        <v>271.43940676969783</v>
      </c>
      <c r="D27" s="4">
        <f>'High - Early adopters'!M27</f>
        <v>4677.7009469075329</v>
      </c>
      <c r="E27" s="4">
        <f>'High - Early majority'!M27</f>
        <v>22663.603173312455</v>
      </c>
      <c r="F27" s="4">
        <f>'High - Late majority'!M27</f>
        <v>25272.055650059097</v>
      </c>
      <c r="G27" s="13">
        <f>'High - Laggards'!M27</f>
        <v>18809.091979425848</v>
      </c>
      <c r="H27" s="4">
        <f t="shared" si="0"/>
        <v>71693.891156474638</v>
      </c>
      <c r="L27" s="10">
        <v>12</v>
      </c>
      <c r="M27" s="4">
        <f>'High - innovators'!S27</f>
        <v>115.35816013199376</v>
      </c>
      <c r="N27" s="4">
        <f>'High - Early adopters'!S27</f>
        <v>1487.8887672510705</v>
      </c>
      <c r="O27" s="4">
        <f>'High - Early majority'!S27</f>
        <v>6096.419020053102</v>
      </c>
      <c r="P27" s="4">
        <f>'High - Late majority'!S27</f>
        <v>6048.2542274580255</v>
      </c>
      <c r="Q27" s="13">
        <f>'High - Laggards'!S27</f>
        <v>3716.8857656615169</v>
      </c>
      <c r="R27" s="4">
        <f t="shared" si="1"/>
        <v>17464.805940555711</v>
      </c>
      <c r="S27" s="4"/>
    </row>
    <row r="28" spans="2:19" x14ac:dyDescent="0.3">
      <c r="B28" s="10">
        <v>12.5</v>
      </c>
      <c r="C28" s="4">
        <f>'High - innovators'!M28</f>
        <v>318.93771520926714</v>
      </c>
      <c r="D28" s="4">
        <f>'High - Early adopters'!M28</f>
        <v>5230.0495247770968</v>
      </c>
      <c r="E28" s="4">
        <f>'High - Early majority'!M28</f>
        <v>24793.891638035879</v>
      </c>
      <c r="F28" s="4">
        <f>'High - Late majority'!M28</f>
        <v>27529.50153000826</v>
      </c>
      <c r="G28" s="13">
        <f>'High - Laggards'!M28</f>
        <v>20645.068547144783</v>
      </c>
      <c r="H28" s="4">
        <f t="shared" si="0"/>
        <v>78517.448955175278</v>
      </c>
      <c r="L28" s="10">
        <v>12.5</v>
      </c>
      <c r="M28" s="4">
        <f>'High - innovators'!S28</f>
        <v>129.13442021497664</v>
      </c>
      <c r="N28" s="4">
        <f>'High - Early adopters'!S28</f>
        <v>1636.3417629898802</v>
      </c>
      <c r="O28" s="4">
        <f>'High - Early majority'!S28</f>
        <v>6621.3190079842279</v>
      </c>
      <c r="P28" s="4">
        <f>'High - Late majority'!S28</f>
        <v>6547.4562911390713</v>
      </c>
      <c r="Q28" s="13">
        <f>'High - Laggards'!S28</f>
        <v>4041.0169149143176</v>
      </c>
      <c r="R28" s="4">
        <f t="shared" si="1"/>
        <v>18975.268397242475</v>
      </c>
      <c r="S28" s="4"/>
    </row>
    <row r="29" spans="2:19" x14ac:dyDescent="0.3">
      <c r="B29" s="10">
        <v>13</v>
      </c>
      <c r="C29" s="4">
        <f>'High - innovators'!M29</f>
        <v>368.33770662192705</v>
      </c>
      <c r="D29" s="4">
        <f>'High - Early adopters'!M29</f>
        <v>5820.3813828115581</v>
      </c>
      <c r="E29" s="4">
        <f>'High - Early majority'!M29</f>
        <v>27076.279609363828</v>
      </c>
      <c r="F29" s="4">
        <f>'High - Late majority'!M29</f>
        <v>29947.53259164609</v>
      </c>
      <c r="G29" s="13">
        <f>'High - Laggards'!M29</f>
        <v>22621.578607344625</v>
      </c>
      <c r="H29" s="4">
        <f t="shared" si="0"/>
        <v>85834.109897788017</v>
      </c>
      <c r="L29" s="10">
        <v>13</v>
      </c>
      <c r="M29" s="4">
        <f>'High - innovators'!S29</f>
        <v>140.56214196839377</v>
      </c>
      <c r="N29" s="4">
        <f>'High - Early adopters'!S29</f>
        <v>1770.0216382294777</v>
      </c>
      <c r="O29" s="4">
        <f>'High - Early majority'!S29</f>
        <v>7109.5642162018539</v>
      </c>
      <c r="P29" s="4">
        <f>'High - Late majority'!S29</f>
        <v>7019.8497218952525</v>
      </c>
      <c r="Q29" s="13">
        <f>'High - Laggards'!S29</f>
        <v>4355.2718460192755</v>
      </c>
      <c r="R29" s="4">
        <f t="shared" si="1"/>
        <v>20395.269564314254</v>
      </c>
      <c r="S29" s="4"/>
    </row>
    <row r="30" spans="2:19" x14ac:dyDescent="0.3">
      <c r="B30" s="10">
        <v>13.5</v>
      </c>
      <c r="C30" s="4">
        <f>'High - innovators'!M30</f>
        <v>416.81542193483915</v>
      </c>
      <c r="D30" s="4">
        <f>'High - Early adopters'!M30</f>
        <v>6426.3267444787243</v>
      </c>
      <c r="E30" s="4">
        <f>'High - Early majority'!M30</f>
        <v>29447.494893927011</v>
      </c>
      <c r="F30" s="4">
        <f>'High - Late majority'!M30</f>
        <v>32475.252424794424</v>
      </c>
      <c r="G30" s="13">
        <f>'High - Laggards'!M30</f>
        <v>24714.692592629443</v>
      </c>
      <c r="H30" s="4">
        <f t="shared" si="0"/>
        <v>93480.58207776444</v>
      </c>
      <c r="L30" s="10">
        <v>13.5</v>
      </c>
      <c r="M30" s="4">
        <f>'High - innovators'!S30</f>
        <v>149.40368326605858</v>
      </c>
      <c r="N30" s="4">
        <f>'High - Early adopters'!S30</f>
        <v>1883.2892598011522</v>
      </c>
      <c r="O30" s="4">
        <f>'High - Early majority'!S30</f>
        <v>7539.9603554233263</v>
      </c>
      <c r="P30" s="4">
        <f>'High - Late majority'!S30</f>
        <v>7445.3104603499978</v>
      </c>
      <c r="Q30" s="13">
        <f>'High - Laggards'!S30</f>
        <v>4646.693180952585</v>
      </c>
      <c r="R30" s="4">
        <f t="shared" si="1"/>
        <v>21664.65693979312</v>
      </c>
      <c r="S30" s="4"/>
    </row>
    <row r="31" spans="2:19" x14ac:dyDescent="0.3">
      <c r="B31" s="10">
        <v>14</v>
      </c>
      <c r="C31" s="4">
        <f>'High - innovators'!M31</f>
        <v>462.015249717188</v>
      </c>
      <c r="D31" s="4">
        <f>'High - Early adopters'!M31</f>
        <v>7024.3506553841316</v>
      </c>
      <c r="E31" s="4">
        <f>'High - Early majority'!M31</f>
        <v>31834.14364291311</v>
      </c>
      <c r="F31" s="4">
        <f>'High - Late majority'!M31</f>
        <v>35049.275021425259</v>
      </c>
      <c r="G31" s="13">
        <f>'High - Laggards'!M31</f>
        <v>26889.916514319084</v>
      </c>
      <c r="H31" s="4">
        <f t="shared" si="0"/>
        <v>101259.70108375876</v>
      </c>
      <c r="L31" s="10">
        <v>14</v>
      </c>
      <c r="M31" s="4">
        <f>'High - innovators'!S31</f>
        <v>155.88450653057228</v>
      </c>
      <c r="N31" s="4">
        <f>'High - Early adopters'!S31</f>
        <v>1974.1033026883003</v>
      </c>
      <c r="O31" s="4">
        <f>'High - Early majority'!S31</f>
        <v>7900.275261028105</v>
      </c>
      <c r="P31" s="4">
        <f>'High - Late majority'!S31</f>
        <v>7810.374201078127</v>
      </c>
      <c r="Q31" s="13">
        <f>'High - Laggards'!S31</f>
        <v>4905.1695939611864</v>
      </c>
      <c r="R31" s="4">
        <f t="shared" si="1"/>
        <v>22745.806865286289</v>
      </c>
      <c r="S31" s="4"/>
    </row>
    <row r="32" spans="2:19" x14ac:dyDescent="0.3">
      <c r="B32" s="10">
        <v>14.5</v>
      </c>
      <c r="C32" s="4">
        <f>'High - innovators'!M32</f>
        <v>502.39594381846337</v>
      </c>
      <c r="D32" s="4">
        <f>'High - Early adopters'!M32</f>
        <v>7593.5838269956066</v>
      </c>
      <c r="E32" s="4">
        <f>'High - Early majority'!M32</f>
        <v>34163.443766431417</v>
      </c>
      <c r="F32" s="4">
        <f>'High - Late majority'!M32</f>
        <v>37602.257969289596</v>
      </c>
      <c r="G32" s="13">
        <f>'High - Laggards'!M32</f>
        <v>29106.094456848361</v>
      </c>
      <c r="H32" s="4">
        <f t="shared" si="0"/>
        <v>108967.77596338344</v>
      </c>
      <c r="L32" s="10">
        <v>14.5</v>
      </c>
      <c r="M32" s="4">
        <f>'High - innovators'!S32</f>
        <v>160.44898737778405</v>
      </c>
      <c r="N32" s="4">
        <f>'High - Early adopters'!S32</f>
        <v>2043.5160131859341</v>
      </c>
      <c r="O32" s="4">
        <f>'High - Early majority'!S32</f>
        <v>8188.1384137376044</v>
      </c>
      <c r="P32" s="4">
        <f>'High - Late majority'!S32</f>
        <v>8110.0570342768688</v>
      </c>
      <c r="Q32" s="13">
        <f>'High - Laggards'!S32</f>
        <v>5125.2578060658934</v>
      </c>
      <c r="R32" s="4">
        <f t="shared" si="1"/>
        <v>23627.418254644082</v>
      </c>
      <c r="S32" s="4"/>
    </row>
    <row r="33" spans="2:19" x14ac:dyDescent="0.3">
      <c r="B33" s="10">
        <v>15</v>
      </c>
      <c r="C33" s="4">
        <f>'High - innovators'!M33</f>
        <v>537.2459452416316</v>
      </c>
      <c r="D33" s="4">
        <f>'High - Early adopters'!M33</f>
        <v>8118.3830747824195</v>
      </c>
      <c r="E33" s="4">
        <f>'High - Early majority'!M33</f>
        <v>36372.979521043526</v>
      </c>
      <c r="F33" s="4">
        <f>'High - Late majority'!M33</f>
        <v>40071.97630817302</v>
      </c>
      <c r="G33" s="13">
        <f>'High - Laggards'!M33</f>
        <v>31320.742817229417</v>
      </c>
      <c r="H33" s="4">
        <f t="shared" si="0"/>
        <v>116421.32766647001</v>
      </c>
      <c r="L33" s="10">
        <v>15</v>
      </c>
      <c r="M33" s="4">
        <f>'High - innovators'!S33</f>
        <v>163.5781442246525</v>
      </c>
      <c r="N33" s="4">
        <f>'High - Early adopters'!S33</f>
        <v>2094.609875004528</v>
      </c>
      <c r="O33" s="4">
        <f>'High - Early majority'!S33</f>
        <v>8409.617469906294</v>
      </c>
      <c r="P33" s="4">
        <f>'High - Late majority'!S33</f>
        <v>8347.5894236895456</v>
      </c>
      <c r="Q33" s="13">
        <f>'High - Laggards'!S33</f>
        <v>5306.8430282822292</v>
      </c>
      <c r="R33" s="4">
        <f t="shared" si="1"/>
        <v>24322.237941107251</v>
      </c>
      <c r="S33" s="4"/>
    </row>
    <row r="34" spans="2:19" x14ac:dyDescent="0.3">
      <c r="B34" s="10">
        <v>15.5</v>
      </c>
      <c r="C34" s="4">
        <f>'High - innovators'!M34</f>
        <v>566.51260315587626</v>
      </c>
      <c r="D34" s="4">
        <f>'High - Early adopters'!M34</f>
        <v>8589.3163348304643</v>
      </c>
      <c r="E34" s="4">
        <f>'High - Early majority'!M34</f>
        <v>38417.325574767208</v>
      </c>
      <c r="F34" s="4">
        <f>'High - Late majority'!M34</f>
        <v>42408.769285636612</v>
      </c>
      <c r="G34" s="13">
        <f>'High - Laggards'!M34</f>
        <v>33495.511563788707</v>
      </c>
      <c r="H34" s="4">
        <f t="shared" si="0"/>
        <v>123477.43536217888</v>
      </c>
      <c r="L34" s="10">
        <v>15.5</v>
      </c>
      <c r="M34" s="4">
        <f>'High - innovators'!S34</f>
        <v>165.7015429471497</v>
      </c>
      <c r="N34" s="4">
        <f>'High - Early adopters'!S34</f>
        <v>2131.4406807689106</v>
      </c>
      <c r="O34" s="4">
        <f>'High - Early majority'!S34</f>
        <v>8576.4907515185441</v>
      </c>
      <c r="P34" s="4">
        <f>'High - Late majority'!S34</f>
        <v>8532.4868652110272</v>
      </c>
      <c r="Q34" s="13">
        <f>'High - Laggards'!S34</f>
        <v>5454.4890360827521</v>
      </c>
      <c r="R34" s="4">
        <f t="shared" si="1"/>
        <v>24860.608876528382</v>
      </c>
      <c r="S34" s="4"/>
    </row>
    <row r="35" spans="2:19" x14ac:dyDescent="0.3">
      <c r="B35" s="10">
        <v>16</v>
      </c>
      <c r="C35" s="4">
        <f>'High - innovators'!M35</f>
        <v>590.58599531405696</v>
      </c>
      <c r="D35" s="4">
        <f>'High - Early adopters'!M35</f>
        <v>9002.8937486332816</v>
      </c>
      <c r="E35" s="4">
        <f>'High - Early majority'!M35</f>
        <v>40270.784350701491</v>
      </c>
      <c r="F35" s="4">
        <f>'High - Late majority'!M35</f>
        <v>44579.940758002151</v>
      </c>
      <c r="G35" s="13">
        <f>'High - Laggards'!M35</f>
        <v>35600.449443492587</v>
      </c>
      <c r="H35" s="4">
        <f t="shared" si="0"/>
        <v>130044.65429614358</v>
      </c>
      <c r="L35" s="10">
        <v>16</v>
      </c>
      <c r="M35" s="4">
        <f>'High - innovators'!S35</f>
        <v>167.16871095949043</v>
      </c>
      <c r="N35" s="4">
        <f>'High - Early adopters'!S35</f>
        <v>2158.1903899712042</v>
      </c>
      <c r="O35" s="4">
        <f>'High - Early majority'!S35</f>
        <v>8703.0368424295903</v>
      </c>
      <c r="P35" s="4">
        <f>'High - Late majority'!S35</f>
        <v>8677.5944292009572</v>
      </c>
      <c r="Q35" s="13">
        <f>'High - Laggards'!S35</f>
        <v>5575.6977310892544</v>
      </c>
      <c r="R35" s="4">
        <f t="shared" si="1"/>
        <v>25281.688103650496</v>
      </c>
      <c r="S35" s="4"/>
    </row>
    <row r="36" spans="2:19" x14ac:dyDescent="0.3">
      <c r="B36" s="10">
        <v>16.5</v>
      </c>
      <c r="C36" s="4">
        <f>'High - innovators'!M36</f>
        <v>610.10820744503314</v>
      </c>
      <c r="D36" s="4">
        <f>'High - Early adopters'!M36</f>
        <v>9360.5053888778311</v>
      </c>
      <c r="E36" s="4">
        <f>'High - Early majority'!M36</f>
        <v>41926.433931758322</v>
      </c>
      <c r="F36" s="4">
        <f>'High - Late majority'!M36</f>
        <v>46570.544073502788</v>
      </c>
      <c r="G36" s="13">
        <f>'High - Laggards'!M36</f>
        <v>37616.102230232587</v>
      </c>
      <c r="H36" s="4">
        <f t="shared" si="0"/>
        <v>136083.69383181655</v>
      </c>
      <c r="L36" s="10">
        <v>16.5</v>
      </c>
      <c r="M36" s="4">
        <f>'High - innovators'!S36</f>
        <v>168.24127426160828</v>
      </c>
      <c r="N36" s="4">
        <f>'High - Early adopters'!S36</f>
        <v>2178.4970476085527</v>
      </c>
      <c r="O36" s="4">
        <f>'High - Early majority'!S36</f>
        <v>8802.8164943641459</v>
      </c>
      <c r="P36" s="4">
        <f>'High - Late majority'!S36</f>
        <v>8795.7394155164584</v>
      </c>
      <c r="Q36" s="13">
        <f>'High - Laggards'!S36</f>
        <v>5678.5652596762293</v>
      </c>
      <c r="R36" s="4">
        <f t="shared" si="1"/>
        <v>25623.859491426996</v>
      </c>
      <c r="S36" s="4"/>
    </row>
    <row r="37" spans="2:19" x14ac:dyDescent="0.3">
      <c r="B37" s="10">
        <v>17</v>
      </c>
      <c r="C37" s="4">
        <f>'High - innovators'!M37</f>
        <v>625.82242984538323</v>
      </c>
      <c r="D37" s="4">
        <f>'High - Early adopters'!M37</f>
        <v>9666.9013587108184</v>
      </c>
      <c r="E37" s="4">
        <f>'High - Early majority'!M37</f>
        <v>43392.124488064765</v>
      </c>
      <c r="F37" s="4">
        <f>'High - Late majority'!M37</f>
        <v>48380.70187799383</v>
      </c>
      <c r="G37" s="13">
        <f>'High - Laggards'!M37</f>
        <v>39533.05726688556</v>
      </c>
      <c r="H37" s="4">
        <f t="shared" si="0"/>
        <v>141598.60742150035</v>
      </c>
      <c r="L37" s="10">
        <v>17</v>
      </c>
      <c r="M37" s="4">
        <f>'High - innovators'!S37</f>
        <v>169.09007439759409</v>
      </c>
      <c r="N37" s="4">
        <f>'High - Early adopters'!S37</f>
        <v>2194.9699886550843</v>
      </c>
      <c r="O37" s="4">
        <f>'High - Early majority'!S37</f>
        <v>8886.0562917876123</v>
      </c>
      <c r="P37" s="4">
        <f>'High - Late majority'!S37</f>
        <v>8896.8527589471887</v>
      </c>
      <c r="Q37" s="13">
        <f>'High - Laggards'!S37</f>
        <v>5769.602855793175</v>
      </c>
      <c r="R37" s="4">
        <f t="shared" si="1"/>
        <v>25916.571969580655</v>
      </c>
      <c r="S37" s="4"/>
    </row>
    <row r="38" spans="2:19" x14ac:dyDescent="0.3">
      <c r="B38" s="10">
        <v>17.5</v>
      </c>
      <c r="C38" s="4">
        <f>'High - innovators'!M38</f>
        <v>638.4568967816316</v>
      </c>
      <c r="D38" s="4">
        <f>'High - Early adopters'!M38</f>
        <v>9928.4910756237405</v>
      </c>
      <c r="E38" s="4">
        <f>'High - Early majority'!M38</f>
        <v>44684.558994441046</v>
      </c>
      <c r="F38" s="4">
        <f>'High - Late majority'!M38</f>
        <v>50020.449355241944</v>
      </c>
      <c r="G38" s="13">
        <f>'High - Laggards'!M38</f>
        <v>41349.354395990187</v>
      </c>
      <c r="H38" s="4">
        <f t="shared" si="0"/>
        <v>146621.31071807857</v>
      </c>
      <c r="L38" s="10">
        <v>17.5</v>
      </c>
      <c r="M38" s="4">
        <f>'High - innovators'!S38</f>
        <v>169.80446486144498</v>
      </c>
      <c r="N38" s="4">
        <f>'High - Early adopters'!S38</f>
        <v>2209.0636711037669</v>
      </c>
      <c r="O38" s="4">
        <f>'High - Early majority'!S38</f>
        <v>8958.6420463045142</v>
      </c>
      <c r="P38" s="4">
        <f>'High - Late majority'!S38</f>
        <v>8986.7344187844319</v>
      </c>
      <c r="Q38" s="13">
        <f>'High - Laggards'!S38</f>
        <v>5852.6834941012221</v>
      </c>
      <c r="R38" s="4">
        <f t="shared" si="1"/>
        <v>26176.928095155381</v>
      </c>
      <c r="S38" s="4"/>
    </row>
    <row r="39" spans="2:19" x14ac:dyDescent="0.3">
      <c r="B39" s="10">
        <v>18</v>
      </c>
      <c r="C39" s="4">
        <f>'High - innovators'!M39</f>
        <v>648.6471374476688</v>
      </c>
      <c r="D39" s="4">
        <f>'High - Early adopters'!M39</f>
        <v>10151.85653160276</v>
      </c>
      <c r="E39" s="4">
        <f>'High - Early majority'!M39</f>
        <v>45823.403216718376</v>
      </c>
      <c r="F39" s="4">
        <f>'High - Late majority'!M39</f>
        <v>51504.116370740085</v>
      </c>
      <c r="G39" s="13">
        <f>'High - Laggards'!M39</f>
        <v>43067.102450492392</v>
      </c>
      <c r="H39" s="4">
        <f t="shared" si="0"/>
        <v>151195.12570700128</v>
      </c>
      <c r="L39" s="10">
        <v>18</v>
      </c>
      <c r="M39" s="4">
        <f>'High - innovators'!S39</f>
        <v>170.42091541087373</v>
      </c>
      <c r="N39" s="4">
        <f>'High - Early adopters'!S39</f>
        <v>2221.4054881224301</v>
      </c>
      <c r="O39" s="4">
        <f>'High - Early majority'!S39</f>
        <v>9023.1864458923264</v>
      </c>
      <c r="P39" s="4">
        <f>'High - Late majority'!S39</f>
        <v>9067.9838942278056</v>
      </c>
      <c r="Q39" s="13">
        <f>'High - Laggards'!S39</f>
        <v>5929.5502885586029</v>
      </c>
      <c r="R39" s="4">
        <f t="shared" si="1"/>
        <v>26412.547032212038</v>
      </c>
      <c r="S39" s="4"/>
    </row>
    <row r="40" spans="2:19" x14ac:dyDescent="0.3">
      <c r="B40" s="10">
        <v>18.5</v>
      </c>
      <c r="C40" s="4">
        <f>'High - innovators'!M40</f>
        <v>656.90626849662544</v>
      </c>
      <c r="D40" s="4">
        <f>'High - Early adopters'!M40</f>
        <v>10342.890713404639</v>
      </c>
      <c r="E40" s="4">
        <f>'High - Early majority'!M40</f>
        <v>46827.494099684991</v>
      </c>
      <c r="F40" s="4">
        <f>'High - Late majority'!M40</f>
        <v>52846.482809356879</v>
      </c>
      <c r="G40" s="13">
        <f>'High - Laggards'!M40</f>
        <v>44689.942494001756</v>
      </c>
      <c r="H40" s="4">
        <f t="shared" si="0"/>
        <v>155363.71638494488</v>
      </c>
      <c r="L40" s="10">
        <v>18.5</v>
      </c>
      <c r="M40" s="4">
        <f>'High - innovators'!S40</f>
        <v>170.95496745463197</v>
      </c>
      <c r="N40" s="4">
        <f>'High - Early adopters'!S40</f>
        <v>2232.2737715844601</v>
      </c>
      <c r="O40" s="4">
        <f>'High - Early majority'!S40</f>
        <v>9080.8853303653686</v>
      </c>
      <c r="P40" s="4">
        <f>'High - Late majority'!S40</f>
        <v>9141.8003258878234</v>
      </c>
      <c r="Q40" s="13">
        <f>'High - Laggards'!S40</f>
        <v>6001.002757872071</v>
      </c>
      <c r="R40" s="4">
        <f t="shared" si="1"/>
        <v>26626.917153164351</v>
      </c>
      <c r="S40" s="4"/>
    </row>
    <row r="41" spans="2:19" x14ac:dyDescent="0.3">
      <c r="B41" s="10">
        <v>19</v>
      </c>
      <c r="C41" s="4">
        <f>'High - innovators'!M41</f>
        <v>663.63466882710122</v>
      </c>
      <c r="D41" s="4">
        <f>'High - Early adopters'!M41</f>
        <v>10506.586342308172</v>
      </c>
      <c r="E41" s="4">
        <f>'High - Early majority'!M41</f>
        <v>47713.567962605484</v>
      </c>
      <c r="F41" s="4">
        <f>'High - Late majority'!M41</f>
        <v>54061.310713841172</v>
      </c>
      <c r="G41" s="13">
        <f>'High - Laggards'!M41</f>
        <v>46221.951002473652</v>
      </c>
      <c r="H41" s="4">
        <f t="shared" si="0"/>
        <v>159167.05069005559</v>
      </c>
      <c r="L41" s="10">
        <v>19</v>
      </c>
      <c r="M41" s="4">
        <f>'High - innovators'!S41</f>
        <v>171.4171832540147</v>
      </c>
      <c r="N41" s="4">
        <f>'High - Early adopters'!S41</f>
        <v>2241.8553232658624</v>
      </c>
      <c r="O41" s="4">
        <f>'High - Early majority'!S41</f>
        <v>9132.5535000987657</v>
      </c>
      <c r="P41" s="4">
        <f>'High - Late majority'!S41</f>
        <v>9209.0043779508469</v>
      </c>
      <c r="Q41" s="13">
        <f>'High - Laggards'!S41</f>
        <v>6067.5882314210603</v>
      </c>
      <c r="R41" s="4">
        <f t="shared" si="1"/>
        <v>26822.418615990551</v>
      </c>
      <c r="S41" s="4"/>
    </row>
    <row r="42" spans="2:19" x14ac:dyDescent="0.3">
      <c r="B42" s="10">
        <v>19.5</v>
      </c>
      <c r="C42" s="4">
        <f>'High - innovators'!M42</f>
        <v>669.1431848743407</v>
      </c>
      <c r="D42" s="4">
        <f>'High - Early adopters'!M42</f>
        <v>10647.124397112402</v>
      </c>
      <c r="E42" s="4">
        <f>'High - Early majority'!M42</f>
        <v>48496.247069248297</v>
      </c>
      <c r="F42" s="4">
        <f>'High - Late majority'!M42</f>
        <v>55161.118484715844</v>
      </c>
      <c r="G42" s="13">
        <f>'High - Laggards'!M42</f>
        <v>47667.344133647348</v>
      </c>
      <c r="H42" s="4">
        <f t="shared" si="0"/>
        <v>162640.97726959822</v>
      </c>
      <c r="L42" s="10">
        <v>19.5</v>
      </c>
      <c r="M42" s="4">
        <f>'High - innovators'!S42</f>
        <v>171.81663164042325</v>
      </c>
      <c r="N42" s="4">
        <f>'High - Early adopters'!S42</f>
        <v>2250.3057468745797</v>
      </c>
      <c r="O42" s="4">
        <f>'High - Early majority'!S42</f>
        <v>9178.8709094915157</v>
      </c>
      <c r="P42" s="4">
        <f>'High - Late majority'!S42</f>
        <v>9270.2818869622388</v>
      </c>
      <c r="Q42" s="13">
        <f>'High - Laggards'!S42</f>
        <v>6129.7659484595169</v>
      </c>
      <c r="R42" s="4">
        <f t="shared" si="1"/>
        <v>27001.041123428276</v>
      </c>
      <c r="S42" s="4"/>
    </row>
    <row r="43" spans="2:19" x14ac:dyDescent="0.3">
      <c r="B43" s="10">
        <v>20</v>
      </c>
      <c r="C43" s="4">
        <f>'High - innovators'!M43</f>
        <v>673.67402029617881</v>
      </c>
      <c r="D43" s="4">
        <f>'High - Early adopters'!M43</f>
        <v>10768.005264564503</v>
      </c>
      <c r="E43" s="4">
        <f>'High - Early majority'!M43</f>
        <v>49188.274741621361</v>
      </c>
      <c r="F43" s="4">
        <f>'High - Late majority'!M43</f>
        <v>56157.232598970702</v>
      </c>
      <c r="G43" s="13">
        <f>'High - Laggards'!M43</f>
        <v>49030.375668742126</v>
      </c>
      <c r="H43" s="4">
        <f t="shared" si="0"/>
        <v>165817.56229419488</v>
      </c>
      <c r="L43" s="10">
        <v>20</v>
      </c>
      <c r="M43" s="4">
        <f>'High - innovators'!S43</f>
        <v>172.1613248815749</v>
      </c>
      <c r="N43" s="4">
        <f>'High - Early adopters'!S43</f>
        <v>2257.7592009789228</v>
      </c>
      <c r="O43" s="4">
        <f>'High - Early majority'!S43</f>
        <v>9220.4234513192114</v>
      </c>
      <c r="P43" s="4">
        <f>'High - Late majority'!S43</f>
        <v>9326.224042007243</v>
      </c>
      <c r="Q43" s="13">
        <f>'High - Laggards'!S43</f>
        <v>6187.9323301667637</v>
      </c>
      <c r="R43" s="4">
        <f t="shared" si="1"/>
        <v>27164.500349353719</v>
      </c>
      <c r="S43" s="4"/>
    </row>
  </sheetData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FA5F7A-D52E-4E10-AE0A-0CC002AE433B}">
  <dimension ref="B2:S43"/>
  <sheetViews>
    <sheetView topLeftCell="B1" zoomScaleNormal="100" workbookViewId="0">
      <selection activeCell="U36" sqref="U36"/>
    </sheetView>
  </sheetViews>
  <sheetFormatPr defaultRowHeight="14.4" x14ac:dyDescent="0.3"/>
  <cols>
    <col min="6" max="6" width="9.5546875" bestFit="1" customWidth="1"/>
    <col min="16" max="16" width="9.5546875" bestFit="1" customWidth="1"/>
  </cols>
  <sheetData>
    <row r="2" spans="2:19" x14ac:dyDescent="0.3">
      <c r="B2" s="7" t="s">
        <v>1</v>
      </c>
      <c r="C2" s="8" t="s">
        <v>17</v>
      </c>
      <c r="D2" s="8" t="s">
        <v>18</v>
      </c>
      <c r="E2" s="8" t="s">
        <v>19</v>
      </c>
      <c r="F2" s="8" t="s">
        <v>20</v>
      </c>
      <c r="G2" s="7" t="s">
        <v>21</v>
      </c>
      <c r="H2" s="8" t="s">
        <v>52</v>
      </c>
      <c r="L2" s="7" t="s">
        <v>1</v>
      </c>
      <c r="M2" s="8" t="s">
        <v>22</v>
      </c>
      <c r="N2" s="8" t="s">
        <v>23</v>
      </c>
      <c r="O2" s="8" t="s">
        <v>24</v>
      </c>
      <c r="P2" s="8" t="s">
        <v>25</v>
      </c>
      <c r="Q2" s="7" t="s">
        <v>26</v>
      </c>
      <c r="R2" s="8" t="s">
        <v>16</v>
      </c>
    </row>
    <row r="3" spans="2:19" x14ac:dyDescent="0.3">
      <c r="B3" s="10">
        <v>0</v>
      </c>
      <c r="C3" s="4">
        <f>'Medium - innovators'!M3</f>
        <v>3.5000000000000004</v>
      </c>
      <c r="D3" s="4">
        <f>'Medium - Early adopters'!M3</f>
        <v>54</v>
      </c>
      <c r="E3" s="4">
        <f>'Medium - Early majority'!M3</f>
        <v>204</v>
      </c>
      <c r="F3" s="4">
        <f>'Medium - Late majority'!M3</f>
        <v>340</v>
      </c>
      <c r="G3" s="13">
        <f>'Medium - Laggards'!M3</f>
        <v>96</v>
      </c>
      <c r="H3" s="4">
        <f>SUM(C3:G3)</f>
        <v>697.5</v>
      </c>
      <c r="L3" s="10">
        <v>0</v>
      </c>
      <c r="M3" s="4">
        <f>'Medium - innovators'!S3</f>
        <v>2.7637714607439348</v>
      </c>
      <c r="N3" s="4">
        <f>'Medium - Early adopters'!S3</f>
        <v>76.30011281840919</v>
      </c>
      <c r="O3" s="4">
        <f>'Medium - Early majority'!S3</f>
        <v>276.58034142734874</v>
      </c>
      <c r="P3" s="4">
        <f>'Medium - Late majority'!S3</f>
        <v>345.63069389362255</v>
      </c>
      <c r="Q3" s="13">
        <f>'Medium - Laggards'!S3</f>
        <v>20.706500597906356</v>
      </c>
      <c r="R3" s="4">
        <f>SUM(M3:Q3)</f>
        <v>721.98142019803072</v>
      </c>
      <c r="S3" s="4"/>
    </row>
    <row r="4" spans="2:19" x14ac:dyDescent="0.3">
      <c r="B4" s="10">
        <v>0.5</v>
      </c>
      <c r="C4" s="4">
        <f>'Medium - innovators'!M4</f>
        <v>5.4762714607439351</v>
      </c>
      <c r="D4" s="4">
        <f>'Medium - Early adopters'!M4</f>
        <v>120.31011281840918</v>
      </c>
      <c r="E4" s="4">
        <f>'Medium - Early majority'!M4</f>
        <v>447.94034142734876</v>
      </c>
      <c r="F4" s="4">
        <f>'Medium - Late majority'!M4</f>
        <v>639.73069389362263</v>
      </c>
      <c r="G4" s="13">
        <f>'Medium - Laggards'!M4</f>
        <v>109.50650059790635</v>
      </c>
      <c r="H4" s="4">
        <f t="shared" ref="H4:H43" si="0">SUM(C4:G4)</f>
        <v>1322.9639201980308</v>
      </c>
      <c r="L4" s="10">
        <v>0.5</v>
      </c>
      <c r="M4" s="4">
        <f>'Medium - innovators'!S4</f>
        <v>5.0925799040752473</v>
      </c>
      <c r="N4" s="4">
        <f>'Medium - Early adopters'!S4</f>
        <v>143.45190657847874</v>
      </c>
      <c r="O4" s="4">
        <f>'Medium - Early majority'!S4</f>
        <v>508.76408208065646</v>
      </c>
      <c r="P4" s="4">
        <f>'Medium - Late majority'!S4</f>
        <v>574.23532718550803</v>
      </c>
      <c r="Q4" s="13">
        <f>'Medium - Laggards'!S4</f>
        <v>24.234464054559524</v>
      </c>
      <c r="R4" s="4">
        <f t="shared" ref="R4:R43" si="1">SUM(M4:Q4)</f>
        <v>1255.7783598032781</v>
      </c>
      <c r="S4" s="4"/>
    </row>
    <row r="5" spans="2:19" x14ac:dyDescent="0.3">
      <c r="B5" s="10">
        <v>1</v>
      </c>
      <c r="C5" s="4">
        <f>'Medium - innovators'!M5</f>
        <v>9.3366902861517964</v>
      </c>
      <c r="D5" s="4">
        <f>'Medium - Early adopters'!M5</f>
        <v>241.50464852548222</v>
      </c>
      <c r="E5" s="4">
        <f>'Medium - Early majority'!M5</f>
        <v>885.03396887962936</v>
      </c>
      <c r="F5" s="4">
        <f>'Medium - Late majority'!M5</f>
        <v>1127.6023774034916</v>
      </c>
      <c r="G5" s="13">
        <f>'Medium - Laggards'!M5</f>
        <v>125.5279771076229</v>
      </c>
      <c r="H5" s="4">
        <f t="shared" si="0"/>
        <v>2389.0056622023776</v>
      </c>
      <c r="L5" s="10">
        <v>1</v>
      </c>
      <c r="M5" s="4">
        <f>'Medium - innovators'!S5</f>
        <v>8.7739451207933001</v>
      </c>
      <c r="N5" s="4">
        <f>'Medium - Early adopters'!S5</f>
        <v>228.11353342071141</v>
      </c>
      <c r="O5" s="4">
        <f>'Medium - Early majority'!S5</f>
        <v>807.13847341690564</v>
      </c>
      <c r="P5" s="4">
        <f>'Medium - Late majority'!S5</f>
        <v>866.44051994911081</v>
      </c>
      <c r="Q5" s="13">
        <f>'Medium - Laggards'!S5</f>
        <v>28.406759691511173</v>
      </c>
      <c r="R5" s="4">
        <f t="shared" si="1"/>
        <v>1938.8732315990324</v>
      </c>
      <c r="S5" s="4"/>
    </row>
    <row r="6" spans="2:19" x14ac:dyDescent="0.3">
      <c r="B6" s="10">
        <v>1.5</v>
      </c>
      <c r="C6" s="4">
        <f>'Medium - innovators'!M6</f>
        <v>16.009880092560941</v>
      </c>
      <c r="D6" s="4">
        <f>'Medium - Early adopters'!M6</f>
        <v>424.9398219689794</v>
      </c>
      <c r="E6" s="4">
        <f>'Medium - Early majority'!M6</f>
        <v>1550.5670072757944</v>
      </c>
      <c r="F6" s="4">
        <f>'Medium - Late majority'!M6</f>
        <v>1841.816576403131</v>
      </c>
      <c r="G6" s="13">
        <f>'Medium - Laggards'!M6</f>
        <v>144.52013851606236</v>
      </c>
      <c r="H6" s="4">
        <f t="shared" si="0"/>
        <v>3977.8534242565279</v>
      </c>
      <c r="L6" s="10">
        <v>1.5</v>
      </c>
      <c r="M6" s="4">
        <f>'Medium - innovators'!S6</f>
        <v>13.489804247997261</v>
      </c>
      <c r="N6" s="4">
        <f>'Medium - Early adopters'!S6</f>
        <v>317.96957491943255</v>
      </c>
      <c r="O6" s="4">
        <f>'Medium - Early majority'!S6</f>
        <v>1136.4613476422905</v>
      </c>
      <c r="P6" s="4">
        <f>'Medium - Late majority'!S6</f>
        <v>1202.1450424044356</v>
      </c>
      <c r="Q6" s="13">
        <f>'Medium - Laggards'!S6</f>
        <v>33.324216342196763</v>
      </c>
      <c r="R6" s="4">
        <f t="shared" si="1"/>
        <v>2703.3899855563527</v>
      </c>
      <c r="S6" s="4"/>
    </row>
    <row r="7" spans="2:19" x14ac:dyDescent="0.3">
      <c r="B7" s="10">
        <v>2</v>
      </c>
      <c r="C7" s="4">
        <f>'Medium - innovators'!M7</f>
        <v>25.897461319731988</v>
      </c>
      <c r="D7" s="4">
        <f>'Medium - Early adopters'!M7</f>
        <v>664.29552982415066</v>
      </c>
      <c r="E7" s="4">
        <f>'Medium - Early majority'!M7</f>
        <v>2438.9376337539579</v>
      </c>
      <c r="F7" s="4">
        <f>'Medium - Late majority'!M7</f>
        <v>2795.3163809931439</v>
      </c>
      <c r="G7" s="13">
        <f>'Medium - Laggards'!M7</f>
        <v>167.00534446955444</v>
      </c>
      <c r="H7" s="4">
        <f t="shared" si="0"/>
        <v>6091.4523503605387</v>
      </c>
      <c r="L7" s="10">
        <v>2</v>
      </c>
      <c r="M7" s="4">
        <f>'Medium - innovators'!S7</f>
        <v>18.568323524668124</v>
      </c>
      <c r="N7" s="4">
        <f>'Medium - Early adopters'!S7</f>
        <v>404.64949177261559</v>
      </c>
      <c r="O7" s="4">
        <f>'Medium - Early majority'!S7</f>
        <v>1467.316573084056</v>
      </c>
      <c r="P7" s="4">
        <f>'Medium - Late majority'!S7</f>
        <v>1559.7771129160924</v>
      </c>
      <c r="Q7" s="13">
        <f>'Medium - Laggards'!S7</f>
        <v>39.099937091745019</v>
      </c>
      <c r="R7" s="4">
        <f t="shared" si="1"/>
        <v>3489.4114383891774</v>
      </c>
      <c r="S7" s="4"/>
    </row>
    <row r="8" spans="2:19" x14ac:dyDescent="0.3">
      <c r="B8" s="10">
        <v>2.5</v>
      </c>
      <c r="C8" s="4">
        <f>'Medium - innovators'!M8</f>
        <v>38.638856047460415</v>
      </c>
      <c r="D8" s="4">
        <f>'Medium - Early adopters'!M8</f>
        <v>946.05034857929832</v>
      </c>
      <c r="E8" s="4">
        <f>'Medium - Early majority'!M8</f>
        <v>3516.0241854373808</v>
      </c>
      <c r="F8" s="4">
        <f>'Medium - Late majority'!M8</f>
        <v>3977.7257824751619</v>
      </c>
      <c r="G8" s="13">
        <f>'Medium - Laggards'!M8</f>
        <v>193.57988072608288</v>
      </c>
      <c r="H8" s="4">
        <f t="shared" si="0"/>
        <v>8672.0190532653851</v>
      </c>
      <c r="L8" s="10">
        <v>2.5</v>
      </c>
      <c r="M8" s="4">
        <f>'Medium - innovators'!S8</f>
        <v>23.51066334287832</v>
      </c>
      <c r="N8" s="4">
        <f>'Medium - Early adopters'!S8</f>
        <v>485.04190991755837</v>
      </c>
      <c r="O8" s="4">
        <f>'Medium - Early majority'!S8</f>
        <v>1783.895364402659</v>
      </c>
      <c r="P8" s="4">
        <f>'Medium - Late majority'!S8</f>
        <v>1923.1456546033571</v>
      </c>
      <c r="Q8" s="13">
        <f>'Medium - Laggards'!S8</f>
        <v>45.864125959827845</v>
      </c>
      <c r="R8" s="4">
        <f t="shared" si="1"/>
        <v>4261.457718226281</v>
      </c>
      <c r="S8" s="4"/>
    </row>
    <row r="9" spans="2:19" x14ac:dyDescent="0.3">
      <c r="B9" s="10">
        <v>3</v>
      </c>
      <c r="C9" s="4">
        <f>'Medium - innovators'!M9</f>
        <v>53.455776779660141</v>
      </c>
      <c r="D9" s="4">
        <f>'Medium - Early adopters'!M9</f>
        <v>1256.0729440096864</v>
      </c>
      <c r="E9" s="4">
        <f>'Medium - Early majority'!M9</f>
        <v>4737.3556801700588</v>
      </c>
      <c r="F9" s="4">
        <f>'Medium - Late majority'!M9</f>
        <v>5363.8784564443722</v>
      </c>
      <c r="G9" s="13">
        <f>'Medium - Laggards'!M9</f>
        <v>224.92551563145452</v>
      </c>
      <c r="H9" s="4">
        <f t="shared" si="0"/>
        <v>11635.688373035231</v>
      </c>
      <c r="L9" s="10">
        <v>3</v>
      </c>
      <c r="M9" s="4">
        <f>'Medium - innovators'!S9</f>
        <v>28.16812116835121</v>
      </c>
      <c r="N9" s="4">
        <f>'Medium - Early adopters'!S9</f>
        <v>559.40330220441422</v>
      </c>
      <c r="O9" s="4">
        <f>'Medium - Early majority'!S9</f>
        <v>2081.5400034070076</v>
      </c>
      <c r="P9" s="4">
        <f>'Medium - Late majority'!S9</f>
        <v>2283.4564634692433</v>
      </c>
      <c r="Q9" s="13">
        <f>'Medium - Laggards'!S9</f>
        <v>53.774612910733495</v>
      </c>
      <c r="R9" s="4">
        <f t="shared" si="1"/>
        <v>5006.3425031597499</v>
      </c>
      <c r="S9" s="4"/>
    </row>
    <row r="10" spans="2:19" x14ac:dyDescent="0.3">
      <c r="B10" s="10">
        <v>3.5</v>
      </c>
      <c r="C10" s="4">
        <f>'Medium - innovators'!M10</f>
        <v>69.596348172587824</v>
      </c>
      <c r="D10" s="4">
        <f>'Medium - Early adopters'!M10</f>
        <v>1583.1027515723085</v>
      </c>
      <c r="E10" s="4">
        <f>'Medium - Early majority'!M10</f>
        <v>6060.9187747498563</v>
      </c>
      <c r="F10" s="4">
        <f>'Medium - Late majority'!M10</f>
        <v>6923.2113282936252</v>
      </c>
      <c r="G10" s="13">
        <f>'Medium - Laggards'!M10</f>
        <v>261.83071486982891</v>
      </c>
      <c r="H10" s="4">
        <f t="shared" si="0"/>
        <v>14898.659917658208</v>
      </c>
      <c r="L10" s="10">
        <v>3.5</v>
      </c>
      <c r="M10" s="4">
        <f>'Medium - innovators'!S10</f>
        <v>32.652639791698995</v>
      </c>
      <c r="N10" s="4">
        <f>'Medium - Early adopters'!S10</f>
        <v>629.84678897708807</v>
      </c>
      <c r="O10" s="4">
        <f>'Medium - Early majority'!S10</f>
        <v>2362.7565579079073</v>
      </c>
      <c r="P10" s="4">
        <f>'Medium - Late majority'!S10</f>
        <v>2638.8934379760835</v>
      </c>
      <c r="Q10" s="13">
        <f>'Medium - Laggards'!S10</f>
        <v>63.038035851687951</v>
      </c>
      <c r="R10" s="4">
        <f t="shared" si="1"/>
        <v>5727.1874605044659</v>
      </c>
      <c r="S10" s="4"/>
    </row>
    <row r="11" spans="2:19" x14ac:dyDescent="0.3">
      <c r="B11" s="10">
        <v>4</v>
      </c>
      <c r="C11" s="4">
        <f>'Medium - innovators'!M11</f>
        <v>86.589809625454564</v>
      </c>
      <c r="D11" s="4">
        <f>'Medium - Early adopters'!M11</f>
        <v>1920.0755315085194</v>
      </c>
      <c r="E11" s="4">
        <f>'Medium - Early majority'!M11</f>
        <v>7453.9283286977861</v>
      </c>
      <c r="F11" s="4">
        <f>'Medium - Late majority'!M11</f>
        <v>8627.4712369500685</v>
      </c>
      <c r="G11" s="13">
        <f>'Medium - Laggards'!M11</f>
        <v>305.23144710627969</v>
      </c>
      <c r="H11" s="4">
        <f t="shared" si="0"/>
        <v>18393.296353888109</v>
      </c>
      <c r="L11" s="10">
        <v>4</v>
      </c>
      <c r="M11" s="4">
        <f>'Medium - innovators'!S11</f>
        <v>37.253057924974378</v>
      </c>
      <c r="N11" s="4">
        <f>'Medium - Early adopters'!S11</f>
        <v>699.8149461595583</v>
      </c>
      <c r="O11" s="4">
        <f>'Medium - Early majority'!S11</f>
        <v>2634.932022445696</v>
      </c>
      <c r="P11" s="4">
        <f>'Medium - Late majority'!S11</f>
        <v>2993.9796226476192</v>
      </c>
      <c r="Q11" s="13">
        <f>'Medium - Laggards'!S11</f>
        <v>73.949953574524073</v>
      </c>
      <c r="R11" s="4">
        <f t="shared" si="1"/>
        <v>6439.9296027523724</v>
      </c>
      <c r="S11" s="4"/>
    </row>
    <row r="12" spans="2:19" x14ac:dyDescent="0.3">
      <c r="B12" s="10">
        <v>4.5</v>
      </c>
      <c r="C12" s="4">
        <f>'Medium - innovators'!M12</f>
        <v>104.36016038470166</v>
      </c>
      <c r="D12" s="4">
        <f>'Medium - Early adopters'!M12</f>
        <v>2264.6765043390014</v>
      </c>
      <c r="E12" s="4">
        <f>'Medium - Early majority'!M12</f>
        <v>8896.2318185518361</v>
      </c>
      <c r="F12" s="4">
        <f>'Medium - Late majority'!M12</f>
        <v>10456.742242609429</v>
      </c>
      <c r="G12" s="13">
        <f>'Medium - Laggards'!M12</f>
        <v>356.28904214783279</v>
      </c>
      <c r="H12" s="4">
        <f t="shared" si="0"/>
        <v>22078.299768032801</v>
      </c>
      <c r="L12" s="10">
        <v>4.5</v>
      </c>
      <c r="M12" s="4">
        <f>'Medium - innovators'!S12</f>
        <v>42.437980272063108</v>
      </c>
      <c r="N12" s="4">
        <f>'Medium - Early adopters'!S12</f>
        <v>774.28459653600623</v>
      </c>
      <c r="O12" s="4">
        <f>'Medium - Early majority'!S12</f>
        <v>2909.9144128385028</v>
      </c>
      <c r="P12" s="4">
        <f>'Medium - Late majority'!S12</f>
        <v>3359.7731561919854</v>
      </c>
      <c r="Q12" s="13">
        <f>'Medium - Laggards'!S12</f>
        <v>86.966951037713812</v>
      </c>
      <c r="R12" s="4">
        <f t="shared" si="1"/>
        <v>7173.377096876271</v>
      </c>
      <c r="S12" s="4"/>
    </row>
    <row r="13" spans="2:19" x14ac:dyDescent="0.3">
      <c r="B13" s="10">
        <v>5</v>
      </c>
      <c r="C13" s="4">
        <f>'Medium - innovators'!M13</f>
        <v>123.31710457020688</v>
      </c>
      <c r="D13" s="4">
        <f>'Medium - Early adopters'!M13</f>
        <v>2619.9959475722922</v>
      </c>
      <c r="E13" s="4">
        <f>'Medium - Early majority'!M13</f>
        <v>10382.749140422045</v>
      </c>
      <c r="F13" s="4">
        <f>'Medium - Late majority'!M13</f>
        <v>12404.855196049142</v>
      </c>
      <c r="G13" s="13">
        <f>'Medium - Laggards'!M13</f>
        <v>416.53431502445915</v>
      </c>
      <c r="H13" s="4">
        <f t="shared" si="0"/>
        <v>25947.451703638144</v>
      </c>
      <c r="L13" s="10">
        <v>5</v>
      </c>
      <c r="M13" s="4">
        <f>'Medium - innovators'!S13</f>
        <v>48.945802741776689</v>
      </c>
      <c r="N13" s="4">
        <f>'Medium - Early adopters'!S13</f>
        <v>860.50288918950866</v>
      </c>
      <c r="O13" s="4">
        <f>'Medium - Early majority'!S13</f>
        <v>3204.9544851632181</v>
      </c>
      <c r="P13" s="4">
        <f>'Medium - Late majority'!S13</f>
        <v>3755.1843155840311</v>
      </c>
      <c r="Q13" s="13">
        <f>'Medium - Laggards'!S13</f>
        <v>102.82962472434575</v>
      </c>
      <c r="R13" s="4">
        <f t="shared" si="1"/>
        <v>7972.4171174028806</v>
      </c>
      <c r="S13" s="4"/>
    </row>
    <row r="14" spans="2:19" x14ac:dyDescent="0.3">
      <c r="B14" s="10">
        <v>5.5</v>
      </c>
      <c r="C14" s="4">
        <f>'Medium - innovators'!M14</f>
        <v>144.516558783687</v>
      </c>
      <c r="D14" s="4">
        <f>'Medium - Early adopters'!M14</f>
        <v>2995.7995864609265</v>
      </c>
      <c r="E14" s="4">
        <f>'Medium - Early majority'!M14</f>
        <v>11926.463763117736</v>
      </c>
      <c r="F14" s="4">
        <f>'Medium - Late majority'!M14</f>
        <v>14485.384060166538</v>
      </c>
      <c r="G14" s="13">
        <f>'Medium - Laggards'!M14</f>
        <v>488.12386612197048</v>
      </c>
      <c r="H14" s="4">
        <f t="shared" si="0"/>
        <v>30040.287834650859</v>
      </c>
      <c r="L14" s="10">
        <v>5.5</v>
      </c>
      <c r="M14" s="4">
        <f>'Medium - innovators'!S14</f>
        <v>57.969510857942275</v>
      </c>
      <c r="N14" s="4">
        <f>'Medium - Early adopters'!S14</f>
        <v>969.14189038190091</v>
      </c>
      <c r="O14" s="4">
        <f>'Medium - Early majority'!S14</f>
        <v>3544.4088949242646</v>
      </c>
      <c r="P14" s="4">
        <f>'Medium - Late majority'!S14</f>
        <v>4209.1913604701185</v>
      </c>
      <c r="Q14" s="13">
        <f>'Medium - Laggards'!S14</f>
        <v>122.75995927381521</v>
      </c>
      <c r="R14" s="4">
        <f t="shared" si="1"/>
        <v>8903.4716159080417</v>
      </c>
      <c r="S14" s="4"/>
    </row>
    <row r="15" spans="2:19" x14ac:dyDescent="0.3">
      <c r="B15" s="10">
        <v>6</v>
      </c>
      <c r="C15" s="4">
        <f>'Medium - innovators'!M15</f>
        <v>169.96984391529972</v>
      </c>
      <c r="D15" s="4">
        <f>'Medium - Early adopters'!M15</f>
        <v>3410.7185533475558</v>
      </c>
      <c r="E15" s="4">
        <f>'Medium - Early majority'!M15</f>
        <v>13562.638455943163</v>
      </c>
      <c r="F15" s="4">
        <f>'Medium - Late majority'!M15</f>
        <v>16739.048572514173</v>
      </c>
      <c r="G15" s="13">
        <f>'Medium - Laggards'!M15</f>
        <v>574.27453543663785</v>
      </c>
      <c r="H15" s="4">
        <f t="shared" si="0"/>
        <v>34456.649961156829</v>
      </c>
      <c r="L15" s="10">
        <v>6</v>
      </c>
      <c r="M15" s="4">
        <f>'Medium - innovators'!S15</f>
        <v>71.44711500395141</v>
      </c>
      <c r="N15" s="4">
        <f>'Medium - Early adopters'!S15</f>
        <v>1115.6042023054617</v>
      </c>
      <c r="O15" s="4">
        <f>'Medium - Early majority'!S15</f>
        <v>3961.1909676777914</v>
      </c>
      <c r="P15" s="4">
        <f>'Medium - Late majority'!S15</f>
        <v>4762.9872456739176</v>
      </c>
      <c r="Q15" s="13">
        <f>'Medium - Laggards'!S15</f>
        <v>148.75347737924756</v>
      </c>
      <c r="R15" s="4">
        <f t="shared" si="1"/>
        <v>10059.98300804037</v>
      </c>
      <c r="S15" s="4"/>
    </row>
    <row r="16" spans="2:19" x14ac:dyDescent="0.3">
      <c r="B16" s="10">
        <v>6.5</v>
      </c>
      <c r="C16" s="4">
        <f>'Medium - innovators'!M16</f>
        <v>203.17374403830868</v>
      </c>
      <c r="D16" s="4">
        <f>'Medium - Early adopters'!M16</f>
        <v>3895.3398232837199</v>
      </c>
      <c r="E16" s="4">
        <f>'Medium - Early majority'!M16</f>
        <v>15353.807270670048</v>
      </c>
      <c r="F16" s="4">
        <f>'Medium - Late majority'!M16</f>
        <v>19242.264260898679</v>
      </c>
      <c r="G16" s="13">
        <f>'Medium - Laggards'!M16</f>
        <v>679.9574226581376</v>
      </c>
      <c r="H16" s="4">
        <f t="shared" si="0"/>
        <v>39374.542521548894</v>
      </c>
      <c r="L16" s="10">
        <v>6.5</v>
      </c>
      <c r="M16" s="4">
        <f>'Medium - innovators'!S16</f>
        <v>92.361214384435556</v>
      </c>
      <c r="N16" s="4">
        <f>'Medium - Early adopters'!S16</f>
        <v>1320.4823655478133</v>
      </c>
      <c r="O16" s="4">
        <f>'Medium - Early majority'!S16</f>
        <v>4495.7987083464286</v>
      </c>
      <c r="P16" s="4">
        <f>'Medium - Late majority'!S16</f>
        <v>5469.5376174835646</v>
      </c>
      <c r="Q16" s="13">
        <f>'Medium - Laggards'!S16</f>
        <v>183.95716360932732</v>
      </c>
      <c r="R16" s="4">
        <f t="shared" si="1"/>
        <v>11562.137069371569</v>
      </c>
      <c r="S16" s="4"/>
    </row>
    <row r="17" spans="2:19" x14ac:dyDescent="0.3">
      <c r="B17" s="10">
        <v>7</v>
      </c>
      <c r="C17" s="4">
        <f>'Medium - innovators'!M17</f>
        <v>249.82086601412479</v>
      </c>
      <c r="D17" s="4">
        <f>'Medium - Early adopters'!M17</f>
        <v>4495.1843215240451</v>
      </c>
      <c r="E17" s="4">
        <f>'Medium - Early majority'!M17</f>
        <v>17392.99681570927</v>
      </c>
      <c r="F17" s="4">
        <f>'Medium - Late majority'!M17</f>
        <v>22114.096203160923</v>
      </c>
      <c r="G17" s="13">
        <f>'Medium - Laggards'!M17</f>
        <v>812.91777956810461</v>
      </c>
      <c r="H17" s="4">
        <f t="shared" si="0"/>
        <v>45065.015985976468</v>
      </c>
      <c r="L17" s="10">
        <v>7</v>
      </c>
      <c r="M17" s="4">
        <f>'Medium - innovators'!S17</f>
        <v>124.46587998002023</v>
      </c>
      <c r="N17" s="4">
        <f>'Medium - Early adopters'!S17</f>
        <v>1606.3178320207744</v>
      </c>
      <c r="O17" s="4">
        <f>'Medium - Early majority'!S17</f>
        <v>5188.7059533803867</v>
      </c>
      <c r="P17" s="4">
        <f>'Medium - Late majority'!S17</f>
        <v>6385.2386094374124</v>
      </c>
      <c r="Q17" s="13">
        <f>'Medium - Laggards'!S17</f>
        <v>233.01784914766526</v>
      </c>
      <c r="R17" s="4">
        <f t="shared" si="1"/>
        <v>13537.746123966259</v>
      </c>
      <c r="S17" s="4"/>
    </row>
    <row r="18" spans="2:19" x14ac:dyDescent="0.3">
      <c r="B18" s="10">
        <v>7.5</v>
      </c>
      <c r="C18" s="4">
        <f>'Medium - innovators'!M18</f>
        <v>318.07705114096694</v>
      </c>
      <c r="D18" s="4">
        <f>'Medium - Early adopters'!M18</f>
        <v>5269.8930540628708</v>
      </c>
      <c r="E18" s="4">
        <f>'Medium - Early majority'!M18</f>
        <v>19798.823278576176</v>
      </c>
      <c r="F18" s="4">
        <f>'Medium - Late majority'!M18</f>
        <v>25513.93182517161</v>
      </c>
      <c r="G18" s="13">
        <f>'Medium - Laggards'!M18</f>
        <v>984.96679524816204</v>
      </c>
      <c r="H18" s="4">
        <f t="shared" si="0"/>
        <v>51885.692004199787</v>
      </c>
      <c r="L18" s="10">
        <v>7.5</v>
      </c>
      <c r="M18" s="4">
        <f>'Medium - innovators'!S18</f>
        <v>169.8718919833596</v>
      </c>
      <c r="N18" s="4">
        <f>'Medium - Early adopters'!S18</f>
        <v>1985.5135720247847</v>
      </c>
      <c r="O18" s="4">
        <f>'Medium - Early majority'!S18</f>
        <v>6060.6323552960966</v>
      </c>
      <c r="P18" s="4">
        <f>'Medium - Late majority'!S18</f>
        <v>7545.8594759046955</v>
      </c>
      <c r="Q18" s="13">
        <f>'Medium - Laggards'!S18</f>
        <v>302.00191927620676</v>
      </c>
      <c r="R18" s="4">
        <f t="shared" si="1"/>
        <v>16063.879214485143</v>
      </c>
      <c r="S18" s="4"/>
    </row>
    <row r="19" spans="2:19" x14ac:dyDescent="0.3">
      <c r="B19" s="10">
        <v>8</v>
      </c>
      <c r="C19" s="4">
        <f>'Medium - innovators'!M19</f>
        <v>416.38160661760901</v>
      </c>
      <c r="D19" s="4">
        <f>'Medium - Early adopters'!M19</f>
        <v>6280.4764110860242</v>
      </c>
      <c r="E19" s="4">
        <f>'Medium - Early majority'!M19</f>
        <v>22691.643909300084</v>
      </c>
      <c r="F19" s="4">
        <f>'Medium - Late majority'!M19</f>
        <v>29615.410504678141</v>
      </c>
      <c r="G19" s="13">
        <f>'Medium - Laggards'!M19</f>
        <v>1213.0962048807567</v>
      </c>
      <c r="H19" s="4">
        <f t="shared" si="0"/>
        <v>60217.008636562612</v>
      </c>
      <c r="L19" s="10">
        <v>8</v>
      </c>
      <c r="M19" s="4">
        <f>'Medium - innovators'!S19</f>
        <v>223.9239313536437</v>
      </c>
      <c r="N19" s="4">
        <f>'Medium - Early adopters'!S19</f>
        <v>2438.5201516195775</v>
      </c>
      <c r="O19" s="4">
        <f>'Medium - Early majority'!S19</f>
        <v>7081.6804322156095</v>
      </c>
      <c r="P19" s="4">
        <f>'Medium - Late majority'!S19</f>
        <v>8925.1535850448836</v>
      </c>
      <c r="Q19" s="13">
        <f>'Medium - Laggards'!S19</f>
        <v>397.00356821907616</v>
      </c>
      <c r="R19" s="4">
        <f t="shared" si="1"/>
        <v>19066.28166845279</v>
      </c>
      <c r="S19" s="4"/>
    </row>
    <row r="20" spans="2:19" x14ac:dyDescent="0.3">
      <c r="B20" s="10">
        <v>8.5</v>
      </c>
      <c r="C20" s="4">
        <f>'Medium - innovators'!M20</f>
        <v>546.61967648229074</v>
      </c>
      <c r="D20" s="4">
        <f>'Medium - Early adopters'!M20</f>
        <v>7557.1084266546868</v>
      </c>
      <c r="E20" s="4">
        <f>'Medium - Early majority'!M20</f>
        <v>26142.661316027683</v>
      </c>
      <c r="F20" s="4">
        <f>'Medium - Late majority'!M20</f>
        <v>34542.483671591472</v>
      </c>
      <c r="G20" s="13">
        <f>'Medium - Laggards'!M20</f>
        <v>1519.117557733776</v>
      </c>
      <c r="H20" s="4">
        <f t="shared" si="0"/>
        <v>70307.990648489897</v>
      </c>
      <c r="L20" s="10">
        <v>8.5</v>
      </c>
      <c r="M20" s="4">
        <f>'Medium - innovators'!S20</f>
        <v>274.30482592388728</v>
      </c>
      <c r="N20" s="4">
        <f>'Medium - Early adopters'!S20</f>
        <v>2902.3915672889939</v>
      </c>
      <c r="O20" s="4">
        <f>'Medium - Early majority'!S20</f>
        <v>8152.2257244461507</v>
      </c>
      <c r="P20" s="4">
        <f>'Medium - Late majority'!S20</f>
        <v>10402.059034169391</v>
      </c>
      <c r="Q20" s="13">
        <f>'Medium - Laggards'!S20</f>
        <v>520.52354992005849</v>
      </c>
      <c r="R20" s="4">
        <f t="shared" si="1"/>
        <v>22251.504701748483</v>
      </c>
      <c r="S20" s="4"/>
    </row>
    <row r="21" spans="2:19" x14ac:dyDescent="0.3">
      <c r="B21" s="10">
        <v>9</v>
      </c>
      <c r="C21" s="4">
        <f>'Medium - innovators'!M21</f>
        <v>697.93507519766263</v>
      </c>
      <c r="D21" s="4">
        <f>'Medium - Early adopters'!M21</f>
        <v>9061.4349350125631</v>
      </c>
      <c r="E21" s="4">
        <f>'Medium - Early majority'!M21</f>
        <v>30112.061229909406</v>
      </c>
      <c r="F21" s="4">
        <f>'Medium - Late majority'!M21</f>
        <v>40281.307410096015</v>
      </c>
      <c r="G21" s="13">
        <f>'Medium - Laggards'!M21</f>
        <v>1925.7072908238013</v>
      </c>
      <c r="H21" s="4">
        <f t="shared" si="0"/>
        <v>82078.445941039448</v>
      </c>
      <c r="L21" s="10">
        <v>9</v>
      </c>
      <c r="M21" s="4">
        <f>'Medium - innovators'!S21</f>
        <v>310.96051207458345</v>
      </c>
      <c r="N21" s="4">
        <f>'Medium - Early adopters'!S21</f>
        <v>3300.3444292136214</v>
      </c>
      <c r="O21" s="4">
        <f>'Medium - Early majority'!S21</f>
        <v>9133.3582553656979</v>
      </c>
      <c r="P21" s="4">
        <f>'Medium - Late majority'!S21</f>
        <v>11789.719396519709</v>
      </c>
      <c r="Q21" s="13">
        <f>'Medium - Laggards'!S21</f>
        <v>666.87672011080485</v>
      </c>
      <c r="R21" s="4">
        <f t="shared" si="1"/>
        <v>25201.259313284419</v>
      </c>
      <c r="S21" s="4"/>
    </row>
    <row r="22" spans="2:19" x14ac:dyDescent="0.3">
      <c r="B22" s="10">
        <v>9.5</v>
      </c>
      <c r="C22" s="4">
        <f>'Medium - innovators'!M22</f>
        <v>851.86019535277194</v>
      </c>
      <c r="D22" s="4">
        <f>'Medium - Early adopters'!M22</f>
        <v>10685.413901248859</v>
      </c>
      <c r="E22" s="4">
        <f>'Medium - Early majority'!M22</f>
        <v>34427.489688489601</v>
      </c>
      <c r="F22" s="4">
        <f>'Medium - Late majority'!M22</f>
        <v>46633.050306252757</v>
      </c>
      <c r="G22" s="13">
        <f>'Medium - Laggards'!M22</f>
        <v>2448.1559641228209</v>
      </c>
      <c r="H22" s="4">
        <f t="shared" si="0"/>
        <v>95045.970055466809</v>
      </c>
      <c r="L22" s="10">
        <v>9.5</v>
      </c>
      <c r="M22" s="4">
        <f>'Medium - innovators'!S22</f>
        <v>333.2355485137943</v>
      </c>
      <c r="N22" s="4">
        <f>'Medium - Early adopters'!S22</f>
        <v>3591.3253588935559</v>
      </c>
      <c r="O22" s="4">
        <f>'Medium - Early majority'!S22</f>
        <v>9920.738481305676</v>
      </c>
      <c r="P22" s="4">
        <f>'Medium - Late majority'!S22</f>
        <v>12932.810449010494</v>
      </c>
      <c r="Q22" s="13">
        <f>'Medium - Laggards'!S22</f>
        <v>821.83034814009443</v>
      </c>
      <c r="R22" s="4">
        <f t="shared" si="1"/>
        <v>27599.940185863612</v>
      </c>
      <c r="S22" s="4"/>
    </row>
    <row r="23" spans="2:19" x14ac:dyDescent="0.3">
      <c r="B23" s="10">
        <v>10</v>
      </c>
      <c r="C23" s="4">
        <f>'Medium - innovators'!M23</f>
        <v>993.42719991219246</v>
      </c>
      <c r="D23" s="4">
        <f>'Medium - Early adopters'!M23</f>
        <v>12299.937688411377</v>
      </c>
      <c r="E23" s="4">
        <f>'Medium - Early majority'!M23</f>
        <v>38839.829819636943</v>
      </c>
      <c r="F23" s="4">
        <f>'Medium - Late majority'!M23</f>
        <v>53270.398963919128</v>
      </c>
      <c r="G23" s="13">
        <f>'Medium - Laggards'!M23</f>
        <v>3086.3746149537037</v>
      </c>
      <c r="H23" s="4">
        <f t="shared" si="0"/>
        <v>108489.96828683335</v>
      </c>
      <c r="L23" s="10">
        <v>10</v>
      </c>
      <c r="M23" s="4">
        <f>'Medium - innovators'!S23</f>
        <v>345.59218127913397</v>
      </c>
      <c r="N23" s="4">
        <f>'Medium - Early adopters'!S23</f>
        <v>3782.0873585004056</v>
      </c>
      <c r="O23" s="4">
        <f>'Medium - Early majority'!S23</f>
        <v>10492.340148551157</v>
      </c>
      <c r="P23" s="4">
        <f>'Medium - Late majority'!S23</f>
        <v>13784.422716061399</v>
      </c>
      <c r="Q23" s="13">
        <f>'Medium - Laggards'!S23</f>
        <v>969.79380715170112</v>
      </c>
      <c r="R23" s="4">
        <f t="shared" si="1"/>
        <v>29374.236211543797</v>
      </c>
      <c r="S23" s="4"/>
    </row>
    <row r="24" spans="2:19" x14ac:dyDescent="0.3">
      <c r="B24" s="10">
        <v>10.5</v>
      </c>
      <c r="C24" s="4">
        <f>'Medium - innovators'!M24</f>
        <v>1115.498261211083</v>
      </c>
      <c r="D24" s="4">
        <f>'Medium - Early adopters'!M24</f>
        <v>13806.536574555677</v>
      </c>
      <c r="E24" s="4">
        <f>'Medium - Early majority'!M24</f>
        <v>43117.797197046195</v>
      </c>
      <c r="F24" s="4">
        <f>'Medium - Late majority'!M24</f>
        <v>59863.317819851451</v>
      </c>
      <c r="G24" s="13">
        <f>'Medium - Laggards'!M24</f>
        <v>3824.6903259838768</v>
      </c>
      <c r="H24" s="4">
        <f t="shared" si="0"/>
        <v>121727.84017864829</v>
      </c>
      <c r="L24" s="10">
        <v>10.5</v>
      </c>
      <c r="M24" s="4">
        <f>'Medium - innovators'!S24</f>
        <v>352.37852688597536</v>
      </c>
      <c r="N24" s="4">
        <f>'Medium - Early adopters'!S24</f>
        <v>3902.5397476532848</v>
      </c>
      <c r="O24" s="4">
        <f>'Medium - Early majority'!S24</f>
        <v>10890.966305504713</v>
      </c>
      <c r="P24" s="4">
        <f>'Medium - Late majority'!S24</f>
        <v>14393.428843584888</v>
      </c>
      <c r="Q24" s="13">
        <f>'Medium - Laggards'!S24</f>
        <v>1102.054351214814</v>
      </c>
      <c r="R24" s="4">
        <f t="shared" si="1"/>
        <v>30641.367774843675</v>
      </c>
      <c r="S24" s="4"/>
    </row>
    <row r="25" spans="2:19" x14ac:dyDescent="0.3">
      <c r="B25" s="10">
        <v>11</v>
      </c>
      <c r="C25" s="4">
        <f>'Medium - innovators'!M25</f>
        <v>1216.8896793245647</v>
      </c>
      <c r="D25" s="4">
        <f>'Medium - Early adopters'!M25</f>
        <v>15154.867055916162</v>
      </c>
      <c r="E25" s="4">
        <f>'Medium - Early majority'!M25</f>
        <v>47109.915951023519</v>
      </c>
      <c r="F25" s="4">
        <f>'Medium - Late majority'!M25</f>
        <v>66175.1987577564</v>
      </c>
      <c r="G25" s="13">
        <f>'Medium - Laggards'!M25</f>
        <v>4639.8929027498998</v>
      </c>
      <c r="H25" s="4">
        <f t="shared" si="0"/>
        <v>134296.76434677056</v>
      </c>
      <c r="L25" s="10">
        <v>11</v>
      </c>
      <c r="M25" s="4">
        <f>'Medium - innovators'!S25</f>
        <v>356.38949854137951</v>
      </c>
      <c r="N25" s="4">
        <f>'Medium - Early adopters'!S25</f>
        <v>3981.9773911746415</v>
      </c>
      <c r="O25" s="4">
        <f>'Medium - Early majority'!S25</f>
        <v>11177.66207364812</v>
      </c>
      <c r="P25" s="4">
        <f>'Medium - Late majority'!S25</f>
        <v>14841.383947589018</v>
      </c>
      <c r="Q25" s="13">
        <f>'Medium - Laggards'!S25</f>
        <v>1217.8808809306508</v>
      </c>
      <c r="R25" s="4">
        <f t="shared" si="1"/>
        <v>31575.293791883807</v>
      </c>
      <c r="S25" s="4"/>
    </row>
    <row r="26" spans="2:19" x14ac:dyDescent="0.3">
      <c r="B26" s="10">
        <v>11.5</v>
      </c>
      <c r="C26" s="4">
        <f>'Medium - innovators'!M26</f>
        <v>1299.4790000179171</v>
      </c>
      <c r="D26" s="4">
        <f>'Medium - Early adopters'!M26</f>
        <v>16333.194041746312</v>
      </c>
      <c r="E26" s="4">
        <f>'Medium - Early majority'!M26</f>
        <v>50749.991472507878</v>
      </c>
      <c r="F26" s="4">
        <f>'Medium - Late majority'!M26</f>
        <v>72082.930873048303</v>
      </c>
      <c r="G26" s="13">
        <f>'Medium - Laggards'!M26</f>
        <v>5509.7818159743083</v>
      </c>
      <c r="H26" s="4">
        <f t="shared" si="0"/>
        <v>145975.37720329472</v>
      </c>
      <c r="L26" s="10">
        <v>11.5</v>
      </c>
      <c r="M26" s="4">
        <f>'Medium - innovators'!S26</f>
        <v>359.12205116674068</v>
      </c>
      <c r="N26" s="4">
        <f>'Medium - Early adopters'!S26</f>
        <v>4039.9135932184076</v>
      </c>
      <c r="O26" s="4">
        <f>'Medium - Early majority'!S26</f>
        <v>11400.138856437605</v>
      </c>
      <c r="P26" s="4">
        <f>'Medium - Late majority'!S26</f>
        <v>15194.975346203719</v>
      </c>
      <c r="Q26" s="13">
        <f>'Medium - Laggards'!S26</f>
        <v>1320.2389957213752</v>
      </c>
      <c r="R26" s="4">
        <f t="shared" si="1"/>
        <v>32314.388842747845</v>
      </c>
      <c r="S26" s="4"/>
    </row>
    <row r="27" spans="2:19" x14ac:dyDescent="0.3">
      <c r="B27" s="10">
        <v>12</v>
      </c>
      <c r="C27" s="4">
        <f>'Medium - innovators'!M27</f>
        <v>1366.2182761806264</v>
      </c>
      <c r="D27" s="4">
        <f>'Medium - Early adopters'!M27</f>
        <v>17351.466737241652</v>
      </c>
      <c r="E27" s="4">
        <f>'Medium - Early majority'!M27</f>
        <v>54030.131693344221</v>
      </c>
      <c r="F27" s="4">
        <f>'Medium - Late majority'!M27</f>
        <v>77546.710551390497</v>
      </c>
      <c r="G27" s="13">
        <f>'Medium - Laggards'!M27</f>
        <v>6416.7871754976104</v>
      </c>
      <c r="H27" s="4">
        <f t="shared" si="0"/>
        <v>156711.3144336546</v>
      </c>
      <c r="L27" s="10">
        <v>12</v>
      </c>
      <c r="M27" s="4">
        <f>'Medium - innovators'!S27</f>
        <v>361.26323206322792</v>
      </c>
      <c r="N27" s="4">
        <f>'Medium - Early adopters'!S27</f>
        <v>4086.5350383714986</v>
      </c>
      <c r="O27" s="4">
        <f>'Medium - Early majority'!S27</f>
        <v>11585.676479948534</v>
      </c>
      <c r="P27" s="4">
        <f>'Medium - Late majority'!S27</f>
        <v>15493.277787240602</v>
      </c>
      <c r="Q27" s="13">
        <f>'Medium - Laggards'!S27</f>
        <v>1412.1236641406283</v>
      </c>
      <c r="R27" s="4">
        <f t="shared" si="1"/>
        <v>32938.876201764491</v>
      </c>
      <c r="S27" s="4"/>
    </row>
    <row r="28" spans="2:19" x14ac:dyDescent="0.3">
      <c r="B28" s="10">
        <v>12.5</v>
      </c>
      <c r="C28" s="4">
        <f>'Medium - innovators'!M28</f>
        <v>1420.0823961032133</v>
      </c>
      <c r="D28" s="4">
        <f>'Medium - Early adopters'!M28</f>
        <v>18227.980429223444</v>
      </c>
      <c r="E28" s="4">
        <f>'Medium - Early majority'!M28</f>
        <v>56970.987102357678</v>
      </c>
      <c r="F28" s="4">
        <f>'Medium - Late majority'!M28</f>
        <v>82571.182414193376</v>
      </c>
      <c r="G28" s="13">
        <f>'Medium - Laggards'!M28</f>
        <v>7347.6518014759185</v>
      </c>
      <c r="H28" s="4">
        <f t="shared" si="0"/>
        <v>166537.88414335361</v>
      </c>
      <c r="L28" s="10">
        <v>12.5</v>
      </c>
      <c r="M28" s="4">
        <f>'Medium - innovators'!S28</f>
        <v>363.08282172903546</v>
      </c>
      <c r="N28" s="4">
        <f>'Medium - Early adopters'!S28</f>
        <v>4126.3127375387212</v>
      </c>
      <c r="O28" s="4">
        <f>'Medium - Early majority'!S28</f>
        <v>11747.106012815218</v>
      </c>
      <c r="P28" s="4">
        <f>'Medium - Late majority'!S28</f>
        <v>15755.062672619433</v>
      </c>
      <c r="Q28" s="13">
        <f>'Medium - Laggards'!S28</f>
        <v>1495.4905053714863</v>
      </c>
      <c r="R28" s="4">
        <f t="shared" si="1"/>
        <v>33487.05475007389</v>
      </c>
      <c r="S28" s="4"/>
    </row>
    <row r="29" spans="2:19" x14ac:dyDescent="0.3">
      <c r="B29" s="10">
        <v>13</v>
      </c>
      <c r="C29" s="4">
        <f>'Medium - innovators'!M29</f>
        <v>1463.6466787090258</v>
      </c>
      <c r="D29" s="4">
        <f>'Medium - Early adopters'!M29</f>
        <v>18982.11678735583</v>
      </c>
      <c r="E29" s="4">
        <f>'Medium - Early majority'!M29</f>
        <v>59602.735178795672</v>
      </c>
      <c r="F29" s="4">
        <f>'Medium - Late majority'!M29</f>
        <v>87179.135460896694</v>
      </c>
      <c r="G29" s="13">
        <f>'Medium - Laggards'!M29</f>
        <v>8292.0684217367107</v>
      </c>
      <c r="H29" s="4">
        <f t="shared" si="0"/>
        <v>175519.70252749394</v>
      </c>
      <c r="L29" s="10">
        <v>13</v>
      </c>
      <c r="M29" s="4">
        <f>'Medium - innovators'!S29</f>
        <v>364.67854847331068</v>
      </c>
      <c r="N29" s="4">
        <f>'Medium - Early adopters'!S29</f>
        <v>4161.1236028705807</v>
      </c>
      <c r="O29" s="4">
        <f>'Medium - Early majority'!S29</f>
        <v>11890.233719341555</v>
      </c>
      <c r="P29" s="4">
        <f>'Medium - Late majority'!S29</f>
        <v>15989.032695630698</v>
      </c>
      <c r="Q29" s="13">
        <f>'Medium - Laggards'!S29</f>
        <v>1571.5504354281795</v>
      </c>
      <c r="R29" s="4">
        <f t="shared" si="1"/>
        <v>33976.619001744322</v>
      </c>
      <c r="S29" s="4"/>
    </row>
    <row r="30" spans="2:19" x14ac:dyDescent="0.3">
      <c r="B30" s="10">
        <v>13.5</v>
      </c>
      <c r="C30" s="4">
        <f>'Medium - innovators'!M30</f>
        <v>1499.0047244728055</v>
      </c>
      <c r="D30" s="4">
        <f>'Medium - Early adopters'!M30</f>
        <v>19631.548784565581</v>
      </c>
      <c r="E30" s="4">
        <f>'Medium - Early majority'!M30</f>
        <v>61956.531269529922</v>
      </c>
      <c r="F30" s="4">
        <f>'Medium - Late majority'!M30</f>
        <v>91398.98486930634</v>
      </c>
      <c r="G30" s="13">
        <f>'Medium - Laggards'!M30</f>
        <v>9241.713725534637</v>
      </c>
      <c r="H30" s="4">
        <f t="shared" si="0"/>
        <v>183727.78337340927</v>
      </c>
      <c r="L30" s="10">
        <v>13.5</v>
      </c>
      <c r="M30" s="4">
        <f>'Medium - innovators'!S30</f>
        <v>366.09145029199669</v>
      </c>
      <c r="N30" s="4">
        <f>'Medium - Early adopters'!S30</f>
        <v>4191.9017461894337</v>
      </c>
      <c r="O30" s="4">
        <f>'Medium - Early majority'!S30</f>
        <v>12018.187528967032</v>
      </c>
      <c r="P30" s="4">
        <f>'Medium - Late majority'!S30</f>
        <v>16199.973967508055</v>
      </c>
      <c r="Q30" s="13">
        <f>'Medium - Laggards'!S30</f>
        <v>1641.1841229425258</v>
      </c>
      <c r="R30" s="4">
        <f t="shared" si="1"/>
        <v>34417.338815899042</v>
      </c>
      <c r="S30" s="4"/>
    </row>
    <row r="31" spans="2:19" x14ac:dyDescent="0.3">
      <c r="B31" s="10">
        <v>14</v>
      </c>
      <c r="C31" s="4">
        <f>'Medium - innovators'!M31</f>
        <v>1527.8201117584208</v>
      </c>
      <c r="D31" s="4">
        <f>'Medium - Early adopters'!M31</f>
        <v>20191.614005610383</v>
      </c>
      <c r="E31" s="4">
        <f>'Medium - Early majority'!M31</f>
        <v>64061.67379537216</v>
      </c>
      <c r="F31" s="4">
        <f>'Medium - Late majority'!M31</f>
        <v>95260.095879458037</v>
      </c>
      <c r="G31" s="13">
        <f>'Medium - Laggards'!M31</f>
        <v>10189.769319062065</v>
      </c>
      <c r="H31" s="4">
        <f t="shared" si="0"/>
        <v>191230.97311126106</v>
      </c>
      <c r="L31" s="10">
        <v>14</v>
      </c>
      <c r="M31" s="4">
        <f>'Medium - innovators'!S31</f>
        <v>367.34588420466901</v>
      </c>
      <c r="N31" s="4">
        <f>'Medium - Early adopters'!S31</f>
        <v>4219.2538076326646</v>
      </c>
      <c r="O31" s="4">
        <f>'Medium - Early majority'!S31</f>
        <v>12133.112271061111</v>
      </c>
      <c r="P31" s="4">
        <f>'Medium - Late majority'!S31</f>
        <v>16391.18978600519</v>
      </c>
      <c r="Q31" s="13">
        <f>'Medium - Laggards'!S31</f>
        <v>1705.1315158554455</v>
      </c>
      <c r="R31" s="4">
        <f t="shared" si="1"/>
        <v>34816.033264759077</v>
      </c>
      <c r="S31" s="4"/>
    </row>
    <row r="32" spans="2:19" x14ac:dyDescent="0.3">
      <c r="B32" s="10">
        <v>14.5</v>
      </c>
      <c r="C32" s="4">
        <f>'Medium - innovators'!M32</f>
        <v>1551.4064708174451</v>
      </c>
      <c r="D32" s="4">
        <f>'Medium - Early adopters'!M32</f>
        <v>20675.419222205124</v>
      </c>
      <c r="E32" s="4">
        <f>'Medium - Early majority'!M32</f>
        <v>65944.918259173734</v>
      </c>
      <c r="F32" s="4">
        <f>'Medium - Late majority'!M32</f>
        <v>98791.172721736395</v>
      </c>
      <c r="G32" s="13">
        <f>'Medium - Laggards'!M32</f>
        <v>11130.668135987857</v>
      </c>
      <c r="H32" s="4">
        <f t="shared" si="0"/>
        <v>198093.58480992055</v>
      </c>
      <c r="L32" s="10">
        <v>14.5</v>
      </c>
      <c r="M32" s="4">
        <f>'Medium - innovators'!S32</f>
        <v>368.46028203120903</v>
      </c>
      <c r="N32" s="4">
        <f>'Medium - Early adopters'!S32</f>
        <v>4243.6401228689283</v>
      </c>
      <c r="O32" s="4">
        <f>'Medium - Early majority'!S32</f>
        <v>12236.681429253511</v>
      </c>
      <c r="P32" s="4">
        <f>'Medium - Late majority'!S32</f>
        <v>16565.248120128155</v>
      </c>
      <c r="Q32" s="13">
        <f>'Medium - Laggards'!S32</f>
        <v>1764.0415807970421</v>
      </c>
      <c r="R32" s="4">
        <f t="shared" si="1"/>
        <v>35178.071535078845</v>
      </c>
      <c r="S32" s="4"/>
    </row>
    <row r="33" spans="2:19" x14ac:dyDescent="0.3">
      <c r="B33" s="10">
        <v>15</v>
      </c>
      <c r="C33" s="4">
        <f>'Medium - innovators'!M33</f>
        <v>1570.800296914729</v>
      </c>
      <c r="D33" s="4">
        <f>'Medium - Early adopters'!M33</f>
        <v>21094.106788966103</v>
      </c>
      <c r="E33" s="4">
        <f>'Medium - Early majority'!M33</f>
        <v>67630.412766959445</v>
      </c>
      <c r="F33" s="4">
        <f>'Medium - Late majority'!M33</f>
        <v>102019.61252443012</v>
      </c>
      <c r="G33" s="13">
        <f>'Medium - Laggards'!M33</f>
        <v>12059.90960658581</v>
      </c>
      <c r="H33" s="4">
        <f t="shared" si="0"/>
        <v>204374.8419838562</v>
      </c>
      <c r="L33" s="10">
        <v>15</v>
      </c>
      <c r="M33" s="4">
        <f>'Medium - innovators'!S33</f>
        <v>369.44996067294363</v>
      </c>
      <c r="N33" s="4">
        <f>'Medium - Early adopters'!S33</f>
        <v>4265.4309555900709</v>
      </c>
      <c r="O33" s="4">
        <f>'Medium - Early majority'!S33</f>
        <v>12330.26034360678</v>
      </c>
      <c r="P33" s="4">
        <f>'Medium - Late majority'!S33</f>
        <v>16724.227814530819</v>
      </c>
      <c r="Q33" s="13">
        <f>'Medium - Laggards'!S33</f>
        <v>1818.4830140852102</v>
      </c>
      <c r="R33" s="4">
        <f t="shared" si="1"/>
        <v>35507.85208848583</v>
      </c>
      <c r="S33" s="4"/>
    </row>
    <row r="34" spans="2:19" x14ac:dyDescent="0.3">
      <c r="B34" s="10">
        <v>15.5</v>
      </c>
      <c r="C34" s="4">
        <f>'Medium - innovators'!M34</f>
        <v>1586.8201907818586</v>
      </c>
      <c r="D34" s="4">
        <f>'Medium - Early adopters'!M34</f>
        <v>21457.127988597444</v>
      </c>
      <c r="E34" s="4">
        <f>'Medium - Early majority'!M34</f>
        <v>69139.807067852729</v>
      </c>
      <c r="F34" s="4">
        <f>'Medium - Late majority'!M34</f>
        <v>104971.19264816288</v>
      </c>
      <c r="G34" s="13">
        <f>'Medium - Laggards'!M34</f>
        <v>12973.899400177084</v>
      </c>
      <c r="H34" s="4">
        <f t="shared" si="0"/>
        <v>210128.84729557202</v>
      </c>
      <c r="L34" s="10">
        <v>15.5</v>
      </c>
      <c r="M34" s="4">
        <f>'Medium - innovators'!S34</f>
        <v>370.32817031915658</v>
      </c>
      <c r="N34" s="4">
        <f>'Medium - Early adopters'!S34</f>
        <v>4284.9325715183031</v>
      </c>
      <c r="O34" s="4">
        <f>'Medium - Early majority'!S34</f>
        <v>12414.985920772462</v>
      </c>
      <c r="P34" s="4">
        <f>'Medium - Late majority'!S34</f>
        <v>16869.843078732327</v>
      </c>
      <c r="Q34" s="13">
        <f>'Medium - Laggards'!S34</f>
        <v>1868.9510465312167</v>
      </c>
      <c r="R34" s="4">
        <f t="shared" si="1"/>
        <v>35809.04078787347</v>
      </c>
      <c r="S34" s="4"/>
    </row>
    <row r="35" spans="2:19" x14ac:dyDescent="0.3">
      <c r="B35" s="10">
        <v>16</v>
      </c>
      <c r="C35" s="4">
        <f>'Medium - innovators'!M35</f>
        <v>1600.1138181750971</v>
      </c>
      <c r="D35" s="4">
        <f>'Medium - Early adopters'!M35</f>
        <v>21772.491882225218</v>
      </c>
      <c r="E35" s="4">
        <f>'Medium - Early majority'!M35</f>
        <v>70492.423857768765</v>
      </c>
      <c r="F35" s="4">
        <f>'Medium - Late majority'!M35</f>
        <v>107669.92471939321</v>
      </c>
      <c r="G35" s="13">
        <f>'Medium - Laggards'!M35</f>
        <v>13869.807991695019</v>
      </c>
      <c r="H35" s="4">
        <f t="shared" si="0"/>
        <v>215404.76226925728</v>
      </c>
      <c r="L35" s="10">
        <v>16</v>
      </c>
      <c r="M35" s="4">
        <f>'Medium - innovators'!S35</f>
        <v>371.10664411485868</v>
      </c>
      <c r="N35" s="4">
        <f>'Medium - Early adopters'!S35</f>
        <v>4302.4034990640348</v>
      </c>
      <c r="O35" s="4">
        <f>'Medium - Early majority'!S35</f>
        <v>12491.819397370333</v>
      </c>
      <c r="P35" s="4">
        <f>'Medium - Late majority'!S35</f>
        <v>17003.527625987761</v>
      </c>
      <c r="Q35" s="13">
        <f>'Medium - Laggards'!S35</f>
        <v>1915.8753605948318</v>
      </c>
      <c r="R35" s="4">
        <f t="shared" si="1"/>
        <v>36084.732527131811</v>
      </c>
      <c r="S35" s="4"/>
    </row>
    <row r="36" spans="2:19" x14ac:dyDescent="0.3">
      <c r="B36" s="10">
        <v>16.5</v>
      </c>
      <c r="C36" s="4">
        <f>'Medium - innovators'!M36</f>
        <v>1611.194853200559</v>
      </c>
      <c r="D36" s="4">
        <f>'Medium - Early adopters'!M36</f>
        <v>22046.984383077586</v>
      </c>
      <c r="E36" s="4">
        <f>'Medium - Early majority'!M36</f>
        <v>71705.455437896104</v>
      </c>
      <c r="F36" s="4">
        <f>'Medium - Late majority'!M36</f>
        <v>110138.01250826288</v>
      </c>
      <c r="G36" s="13">
        <f>'Medium - Laggards'!M36</f>
        <v>14745.447752912723</v>
      </c>
      <c r="H36" s="4">
        <f t="shared" si="0"/>
        <v>220247.09493534986</v>
      </c>
      <c r="L36" s="10">
        <v>16.5</v>
      </c>
      <c r="M36" s="4">
        <f>'Medium - innovators'!S36</f>
        <v>371.79591534361151</v>
      </c>
      <c r="N36" s="4">
        <f>'Medium - Early adopters'!S36</f>
        <v>4318.065556283058</v>
      </c>
      <c r="O36" s="4">
        <f>'Medium - Early majority'!S36</f>
        <v>12561.58414341213</v>
      </c>
      <c r="P36" s="4">
        <f>'Medium - Late majority'!S36</f>
        <v>17126.495850602612</v>
      </c>
      <c r="Q36" s="13">
        <f>'Medium - Laggards'!S36</f>
        <v>1959.6283556679448</v>
      </c>
      <c r="R36" s="4">
        <f t="shared" si="1"/>
        <v>36337.569821309364</v>
      </c>
      <c r="S36" s="4"/>
    </row>
    <row r="37" spans="2:19" x14ac:dyDescent="0.3">
      <c r="B37" s="10">
        <v>17</v>
      </c>
      <c r="C37" s="4">
        <f>'Medium - innovators'!M37</f>
        <v>1620.4719265740448</v>
      </c>
      <c r="D37" s="4">
        <f>'Medium - Early adopters'!M37</f>
        <v>22286.357828491291</v>
      </c>
      <c r="E37" s="4">
        <f>'Medium - Early majority'!M37</f>
        <v>72794.166711244863</v>
      </c>
      <c r="F37" s="4">
        <f>'Medium - Late majority'!M37</f>
        <v>112395.87667025001</v>
      </c>
      <c r="G37" s="13">
        <f>'Medium - Laggards'!M37</f>
        <v>15599.167527112213</v>
      </c>
      <c r="H37" s="4">
        <f t="shared" si="0"/>
        <v>224696.04066367241</v>
      </c>
      <c r="L37" s="10">
        <v>17</v>
      </c>
      <c r="M37" s="4">
        <f>'Medium - innovators'!S37</f>
        <v>372.40550537415356</v>
      </c>
      <c r="N37" s="4">
        <f>'Medium - Early adopters'!S37</f>
        <v>4332.1115398717066</v>
      </c>
      <c r="O37" s="4">
        <f>'Medium - Early majority'!S37</f>
        <v>12624.993367849469</v>
      </c>
      <c r="P37" s="4">
        <f>'Medium - Late majority'!S37</f>
        <v>17239.788216880865</v>
      </c>
      <c r="Q37" s="13">
        <f>'Medium - Laggards'!S37</f>
        <v>2000.5329847786513</v>
      </c>
      <c r="R37" s="4">
        <f t="shared" si="1"/>
        <v>36569.831614754847</v>
      </c>
      <c r="S37" s="4"/>
    </row>
    <row r="38" spans="2:19" x14ac:dyDescent="0.3">
      <c r="B38" s="10">
        <v>17.5</v>
      </c>
      <c r="C38" s="4">
        <f>'Medium - innovators'!M38</f>
        <v>1628.2712484690383</v>
      </c>
      <c r="D38" s="4">
        <f>'Medium - Early adopters'!M38</f>
        <v>22495.493170092108</v>
      </c>
      <c r="E38" s="4">
        <f>'Medium - Early majority'!M38</f>
        <v>73772.093405295163</v>
      </c>
      <c r="F38" s="4">
        <f>'Medium - Late majority'!M38</f>
        <v>114462.22153664712</v>
      </c>
      <c r="G38" s="13">
        <f>'Medium - Laggards'!M38</f>
        <v>16429.762947357449</v>
      </c>
      <c r="H38" s="4">
        <f t="shared" si="0"/>
        <v>228787.84230786085</v>
      </c>
      <c r="L38" s="10">
        <v>17.5</v>
      </c>
      <c r="M38" s="4">
        <f>'Medium - innovators'!S38</f>
        <v>372.94404045839997</v>
      </c>
      <c r="N38" s="4">
        <f>'Medium - Early adopters'!S38</f>
        <v>4344.7107091944927</v>
      </c>
      <c r="O38" s="4">
        <f>'Medium - Early majority'!S38</f>
        <v>12682.670759153363</v>
      </c>
      <c r="P38" s="4">
        <f>'Medium - Late majority'!S38</f>
        <v>17344.305406233419</v>
      </c>
      <c r="Q38" s="13">
        <f>'Medium - Laggards'!S38</f>
        <v>2038.8698096273538</v>
      </c>
      <c r="R38" s="4">
        <f t="shared" si="1"/>
        <v>36783.500724667028</v>
      </c>
      <c r="S38" s="4"/>
    </row>
    <row r="39" spans="2:19" x14ac:dyDescent="0.3">
      <c r="B39" s="10">
        <v>18</v>
      </c>
      <c r="C39" s="4">
        <f>'Medium - innovators'!M39</f>
        <v>1634.8542580219046</v>
      </c>
      <c r="D39" s="4">
        <f>'Medium - Early adopters'!M39</f>
        <v>22678.53764281956</v>
      </c>
      <c r="E39" s="4">
        <f>'Medium - Early majority'!M39</f>
        <v>74651.229219601315</v>
      </c>
      <c r="F39" s="4">
        <f>'Medium - Late majority'!M39</f>
        <v>116354.12703543316</v>
      </c>
      <c r="G39" s="13">
        <f>'Medium - Laggards'!M39</f>
        <v>17236.400535932993</v>
      </c>
      <c r="H39" s="4">
        <f t="shared" si="0"/>
        <v>232555.14869180895</v>
      </c>
      <c r="L39" s="10">
        <v>18</v>
      </c>
      <c r="M39" s="4">
        <f>'Medium - innovators'!S39</f>
        <v>373.41933134449249</v>
      </c>
      <c r="N39" s="4">
        <f>'Medium - Early adopters'!S39</f>
        <v>4356.0127909930989</v>
      </c>
      <c r="O39" s="4">
        <f>'Medium - Early majority'!S39</f>
        <v>12735.166104957623</v>
      </c>
      <c r="P39" s="4">
        <f>'Medium - Late majority'!S39</f>
        <v>17440.834332644692</v>
      </c>
      <c r="Q39" s="13">
        <f>'Medium - Laggards'!S39</f>
        <v>2074.8831706771271</v>
      </c>
      <c r="R39" s="4">
        <f t="shared" si="1"/>
        <v>36980.315730617032</v>
      </c>
      <c r="S39" s="4"/>
    </row>
    <row r="40" spans="2:19" x14ac:dyDescent="0.3">
      <c r="B40" s="10">
        <v>18.5</v>
      </c>
      <c r="C40" s="4">
        <f>'Medium - innovators'!M40</f>
        <v>1640.4313813114686</v>
      </c>
      <c r="D40" s="4">
        <f>'Medium - Early adopters'!M40</f>
        <v>22839.02096989104</v>
      </c>
      <c r="E40" s="4">
        <f>'Medium - Early majority'!M40</f>
        <v>75442.198649422731</v>
      </c>
      <c r="F40" s="4">
        <f>'Medium - Late majority'!M40</f>
        <v>118087.15421829438</v>
      </c>
      <c r="G40" s="13">
        <f>'Medium - Laggards'!M40</f>
        <v>18018.553666415144</v>
      </c>
      <c r="H40" s="4">
        <f t="shared" si="0"/>
        <v>236027.35888533475</v>
      </c>
      <c r="L40" s="10">
        <v>18.5</v>
      </c>
      <c r="M40" s="4">
        <f>'Medium - innovators'!S40</f>
        <v>373.83843492165636</v>
      </c>
      <c r="N40" s="4">
        <f>'Medium - Early adopters'!S40</f>
        <v>4366.1509782584035</v>
      </c>
      <c r="O40" s="4">
        <f>'Medium - Early majority'!S40</f>
        <v>12782.967295466784</v>
      </c>
      <c r="P40" s="4">
        <f>'Medium - Late majority'!S40</f>
        <v>17530.068197142708</v>
      </c>
      <c r="Q40" s="13">
        <f>'Medium - Laggards'!S40</f>
        <v>2108.7864932507046</v>
      </c>
      <c r="R40" s="4">
        <f t="shared" si="1"/>
        <v>37161.811399040263</v>
      </c>
      <c r="S40" s="4"/>
    </row>
    <row r="41" spans="2:19" x14ac:dyDescent="0.3">
      <c r="B41" s="10">
        <v>19</v>
      </c>
      <c r="C41" s="4">
        <f>'Medium - innovators'!M41</f>
        <v>1645.1727554380445</v>
      </c>
      <c r="D41" s="4">
        <f>'Medium - Early adopters'!M41</f>
        <v>22979.953068719602</v>
      </c>
      <c r="E41" s="4">
        <f>'Medium - Early majority'!M41</f>
        <v>76154.414160981891</v>
      </c>
      <c r="F41" s="4">
        <f>'Medium - Late majority'!M41</f>
        <v>119675.45659596735</v>
      </c>
      <c r="G41" s="13">
        <f>'Medium - Laggards'!M41</f>
        <v>18775.948634684712</v>
      </c>
      <c r="H41" s="4">
        <f t="shared" si="0"/>
        <v>239230.94521579158</v>
      </c>
      <c r="L41" s="10">
        <v>19</v>
      </c>
      <c r="M41" s="4">
        <f>'Medium - innovators'!S41</f>
        <v>374.20770811938951</v>
      </c>
      <c r="N41" s="4">
        <f>'Medium - Early adopters'!S41</f>
        <v>4375.244235987413</v>
      </c>
      <c r="O41" s="4">
        <f>'Medium - Early majority'!S41</f>
        <v>12826.509689925855</v>
      </c>
      <c r="P41" s="4">
        <f>'Medium - Late majority'!S41</f>
        <v>17612.622119759799</v>
      </c>
      <c r="Q41" s="13">
        <f>'Medium - Laggards'!S41</f>
        <v>2140.7668061055952</v>
      </c>
      <c r="R41" s="4">
        <f t="shared" si="1"/>
        <v>37329.350559898048</v>
      </c>
      <c r="S41" s="4"/>
    </row>
    <row r="42" spans="2:19" x14ac:dyDescent="0.3">
      <c r="B42" s="10">
        <v>19.5</v>
      </c>
      <c r="C42" s="4">
        <f>'Medium - innovators'!M42</f>
        <v>1649.2165935838741</v>
      </c>
      <c r="D42" s="4">
        <f>'Medium - Early adopters'!M42</f>
        <v>23103.905986993886</v>
      </c>
      <c r="E42" s="4">
        <f>'Medium - Early majority'!M42</f>
        <v>76796.217585150647</v>
      </c>
      <c r="F42" s="4">
        <f>'Medium - Late majority'!M42</f>
        <v>121131.89207527155</v>
      </c>
      <c r="G42" s="13">
        <f>'Medium - Laggards'!M42</f>
        <v>19508.519293188954</v>
      </c>
      <c r="H42" s="4">
        <f t="shared" si="0"/>
        <v>242189.75153418892</v>
      </c>
      <c r="L42" s="10">
        <v>19.5</v>
      </c>
      <c r="M42" s="4">
        <f>'Medium - innovators'!S42</f>
        <v>374.53285895287979</v>
      </c>
      <c r="N42" s="4">
        <f>'Medium - Early adopters'!S42</f>
        <v>4383.3991222606228</v>
      </c>
      <c r="O42" s="4">
        <f>'Medium - Early majority'!S42</f>
        <v>12866.183537415547</v>
      </c>
      <c r="P42" s="4">
        <f>'Medium - Late majority'!S42</f>
        <v>17689.045454561827</v>
      </c>
      <c r="Q42" s="13">
        <f>'Medium - Laggards'!S42</f>
        <v>2170.9885684025871</v>
      </c>
      <c r="R42" s="4">
        <f t="shared" si="1"/>
        <v>37484.149541593462</v>
      </c>
      <c r="S42" s="4"/>
    </row>
    <row r="43" spans="2:19" x14ac:dyDescent="0.3">
      <c r="B43" s="10">
        <v>20</v>
      </c>
      <c r="C43" s="4">
        <f>'Medium - innovators'!M43</f>
        <v>1652.6757189803825</v>
      </c>
      <c r="D43" s="4">
        <f>'Medium - Early adopters'!M43</f>
        <v>23213.08250166064</v>
      </c>
      <c r="E43" s="4">
        <f>'Medium - Early majority'!M43</f>
        <v>77375.006308942102</v>
      </c>
      <c r="F43" s="4">
        <f>'Medium - Late majority'!M43</f>
        <v>122468.13209967173</v>
      </c>
      <c r="G43" s="13">
        <f>'Medium - Laggards'!M43</f>
        <v>20216.368914602368</v>
      </c>
      <c r="H43" s="4">
        <f t="shared" si="0"/>
        <v>244925.26554385724</v>
      </c>
      <c r="L43" s="10">
        <v>20</v>
      </c>
      <c r="M43" s="4">
        <f>'Medium - innovators'!S43</f>
        <v>374.81899660037112</v>
      </c>
      <c r="N43" s="4">
        <f>'Medium - Early adopters'!S43</f>
        <v>4390.7112645593734</v>
      </c>
      <c r="O43" s="4">
        <f>'Medium - Early majority'!S43</f>
        <v>12902.339945277485</v>
      </c>
      <c r="P43" s="4">
        <f>'Medium - Late majority'!S43</f>
        <v>17759.831592110968</v>
      </c>
      <c r="Q43" s="13">
        <f>'Medium - Laggards'!S43</f>
        <v>2199.5969022876257</v>
      </c>
      <c r="R43" s="4">
        <f t="shared" si="1"/>
        <v>37627.298700835818</v>
      </c>
      <c r="S43" s="4"/>
    </row>
  </sheetData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111655-7DCA-4649-8C11-4971584816D3}">
  <dimension ref="B2:S43"/>
  <sheetViews>
    <sheetView zoomScaleNormal="100" workbookViewId="0">
      <selection activeCell="K23" sqref="K23"/>
    </sheetView>
  </sheetViews>
  <sheetFormatPr defaultRowHeight="14.4" x14ac:dyDescent="0.3"/>
  <cols>
    <col min="6" max="6" width="9.5546875" bestFit="1" customWidth="1"/>
    <col min="16" max="16" width="9.5546875" bestFit="1" customWidth="1"/>
  </cols>
  <sheetData>
    <row r="2" spans="2:19" x14ac:dyDescent="0.3">
      <c r="B2" s="7" t="s">
        <v>1</v>
      </c>
      <c r="C2" s="8" t="s">
        <v>17</v>
      </c>
      <c r="D2" s="8" t="s">
        <v>18</v>
      </c>
      <c r="E2" s="8" t="s">
        <v>19</v>
      </c>
      <c r="F2" s="8" t="s">
        <v>20</v>
      </c>
      <c r="G2" s="7" t="s">
        <v>21</v>
      </c>
      <c r="H2" s="8" t="s">
        <v>52</v>
      </c>
      <c r="L2" s="7" t="s">
        <v>1</v>
      </c>
      <c r="M2" s="8" t="s">
        <v>22</v>
      </c>
      <c r="N2" s="8" t="s">
        <v>23</v>
      </c>
      <c r="O2" s="8" t="s">
        <v>24</v>
      </c>
      <c r="P2" s="8" t="s">
        <v>25</v>
      </c>
      <c r="Q2" s="7" t="s">
        <v>26</v>
      </c>
      <c r="R2" s="8" t="s">
        <v>16</v>
      </c>
    </row>
    <row r="3" spans="2:19" x14ac:dyDescent="0.3">
      <c r="B3" s="10">
        <v>0</v>
      </c>
      <c r="C3" s="4">
        <f>'Low - innovators'!M3</f>
        <v>45</v>
      </c>
      <c r="D3" s="4">
        <f>'Low - Early adopters'!M3</f>
        <v>189</v>
      </c>
      <c r="E3" s="4">
        <f>'Low - Early majority'!M3</f>
        <v>340</v>
      </c>
      <c r="F3" s="4">
        <f>'Low - Late majority'!M3</f>
        <v>170</v>
      </c>
      <c r="G3" s="13">
        <f>'Low - Laggards'!M3</f>
        <v>32</v>
      </c>
      <c r="H3" s="4">
        <f>SUM(C3:G3)</f>
        <v>776</v>
      </c>
      <c r="L3" s="10">
        <v>0</v>
      </c>
      <c r="M3" s="4">
        <f>'Low - innovators'!S3</f>
        <v>111.14745608180908</v>
      </c>
      <c r="N3" s="4">
        <f>'Low - Early adopters'!S3</f>
        <v>334.33994816589149</v>
      </c>
      <c r="O3" s="4">
        <f>'Low - Early majority'!S3</f>
        <v>403.51684547466846</v>
      </c>
      <c r="P3" s="4">
        <f>'Low - Late majority'!S3</f>
        <v>81.451717180108275</v>
      </c>
      <c r="Q3" s="13">
        <f>'Low - Laggards'!S3</f>
        <v>1.1553475124164181</v>
      </c>
      <c r="R3" s="4">
        <f>SUM(M3:Q3)</f>
        <v>931.61131441489363</v>
      </c>
      <c r="S3" s="4"/>
    </row>
    <row r="4" spans="2:19" x14ac:dyDescent="0.3">
      <c r="B4" s="10">
        <v>0.5</v>
      </c>
      <c r="C4" s="4">
        <f>'Low - innovators'!M4</f>
        <v>147.14745608180908</v>
      </c>
      <c r="D4" s="4">
        <f>'Low - Early adopters'!M4</f>
        <v>490.2649481658915</v>
      </c>
      <c r="E4" s="4">
        <f>'Low - Early majority'!M4</f>
        <v>692.51684547466846</v>
      </c>
      <c r="F4" s="4">
        <f>'Low - Late majority'!M4</f>
        <v>230.20171718010829</v>
      </c>
      <c r="G4" s="13">
        <f>'Low - Laggards'!M4</f>
        <v>31.555347512416418</v>
      </c>
      <c r="H4" s="4">
        <f t="shared" ref="H4:H43" si="0">SUM(C4:G4)</f>
        <v>1591.6863144148938</v>
      </c>
      <c r="L4" s="10">
        <v>0.5</v>
      </c>
      <c r="M4" s="4">
        <f>'Low - innovators'!S4</f>
        <v>246.73005018257686</v>
      </c>
      <c r="N4" s="4">
        <f>'Low - Early adopters'!S4</f>
        <v>698.55128870444037</v>
      </c>
      <c r="O4" s="4">
        <f>'Low - Early majority'!S4</f>
        <v>752.16270557616781</v>
      </c>
      <c r="P4" s="4">
        <f>'Low - Late majority'!S4</f>
        <v>118.20242244513703</v>
      </c>
      <c r="Q4" s="13">
        <f>'Low - Laggards'!S4</f>
        <v>1.1795763449035153</v>
      </c>
      <c r="R4" s="4">
        <f t="shared" ref="R4:R43" si="1">SUM(M4:Q4)</f>
        <v>1816.8260432532256</v>
      </c>
      <c r="S4" s="4"/>
    </row>
    <row r="5" spans="2:19" x14ac:dyDescent="0.3">
      <c r="B5" s="10">
        <v>1</v>
      </c>
      <c r="C5" s="4">
        <f>'Low - innovators'!M5</f>
        <v>364.4480150480241</v>
      </c>
      <c r="D5" s="4">
        <f>'Low - Early adopters'!M5</f>
        <v>1103.0198709413007</v>
      </c>
      <c r="E5" s="4">
        <f>'Low - Early majority'!M5</f>
        <v>1340.8020242296361</v>
      </c>
      <c r="F5" s="4">
        <f>'Low - Late majority'!M5</f>
        <v>319.6289249777318</v>
      </c>
      <c r="G5" s="13">
        <f>'Low - Laggards'!M5</f>
        <v>31.157156481699115</v>
      </c>
      <c r="H5" s="4">
        <f t="shared" si="0"/>
        <v>3159.0559916783918</v>
      </c>
      <c r="L5" s="10">
        <v>1</v>
      </c>
      <c r="M5" s="4">
        <f>'Low - innovators'!S5</f>
        <v>429.55387430647232</v>
      </c>
      <c r="N5" s="4">
        <f>'Low - Early adopters'!S5</f>
        <v>1231.7701067247026</v>
      </c>
      <c r="O5" s="4">
        <f>'Low - Early majority'!S5</f>
        <v>1281.1813892478592</v>
      </c>
      <c r="P5" s="4">
        <f>'Low - Late majority'!S5</f>
        <v>174.3794335607281</v>
      </c>
      <c r="Q5" s="13">
        <f>'Low - Laggards'!S5</f>
        <v>1.2171913661073146</v>
      </c>
      <c r="R5" s="4">
        <f t="shared" si="1"/>
        <v>3118.1019952058696</v>
      </c>
      <c r="S5" s="4"/>
    </row>
    <row r="6" spans="2:19" x14ac:dyDescent="0.3">
      <c r="B6" s="10">
        <v>1.5</v>
      </c>
      <c r="C6" s="4">
        <f>'Low - innovators'!M6</f>
        <v>721.11228634489157</v>
      </c>
      <c r="D6" s="4">
        <f>'Low - Early adopters'!M6</f>
        <v>2141.7615002512757</v>
      </c>
      <c r="E6" s="4">
        <f>'Low - Early majority'!M6</f>
        <v>2420.8631098430496</v>
      </c>
      <c r="F6" s="4">
        <f>'Low - Late majority'!M6</f>
        <v>454.05474291624341</v>
      </c>
      <c r="G6" s="13">
        <f>'Low - Laggards'!M6</f>
        <v>30.816490023721475</v>
      </c>
      <c r="H6" s="4">
        <f t="shared" si="0"/>
        <v>5768.6081293791822</v>
      </c>
      <c r="L6" s="10">
        <v>1.5</v>
      </c>
      <c r="M6" s="4">
        <f>'Low - innovators'!S6</f>
        <v>662.83756033309783</v>
      </c>
      <c r="N6" s="4">
        <f>'Low - Early adopters'!S6</f>
        <v>1928.5800975113443</v>
      </c>
      <c r="O6" s="4">
        <f>'Low - Early majority'!S6</f>
        <v>2013.8471902310177</v>
      </c>
      <c r="P6" s="4">
        <f>'Low - Late majority'!S6</f>
        <v>261.04565988071022</v>
      </c>
      <c r="Q6" s="13">
        <f>'Low - Laggards'!S6</f>
        <v>1.2734946185868166</v>
      </c>
      <c r="R6" s="4">
        <f t="shared" si="1"/>
        <v>4867.5840025747566</v>
      </c>
      <c r="S6" s="4"/>
    </row>
    <row r="7" spans="2:19" x14ac:dyDescent="0.3">
      <c r="B7" s="10">
        <v>2</v>
      </c>
      <c r="C7" s="4">
        <f>'Low - innovators'!M7</f>
        <v>1239.727389409011</v>
      </c>
      <c r="D7" s="4">
        <f>'Low - Early adopters'!M7</f>
        <v>3695.5333352186472</v>
      </c>
      <c r="E7" s="4">
        <f>'Low - Early majority'!M7</f>
        <v>4071.5808335976099</v>
      </c>
      <c r="F7" s="4">
        <f>'Low - Late majority'!M7</f>
        <v>658.3435599324232</v>
      </c>
      <c r="G7" s="13">
        <f>'Low - Laggards'!M7</f>
        <v>30.549160141122218</v>
      </c>
      <c r="H7" s="4">
        <f t="shared" si="0"/>
        <v>9695.7342782988126</v>
      </c>
      <c r="L7" s="10">
        <v>2</v>
      </c>
      <c r="M7" s="4">
        <f>'Low - innovators'!S7</f>
        <v>970.99174629783363</v>
      </c>
      <c r="N7" s="4">
        <f>'Low - Early adopters'!S7</f>
        <v>2808.0067307139593</v>
      </c>
      <c r="O7" s="4">
        <f>'Low - Early majority'!S7</f>
        <v>2974.3656964051452</v>
      </c>
      <c r="P7" s="4">
        <f>'Low - Late majority'!S7</f>
        <v>396.0884711729945</v>
      </c>
      <c r="Q7" s="13">
        <f>'Low - Laggards'!S7</f>
        <v>1.3564596350610449</v>
      </c>
      <c r="R7" s="4">
        <f t="shared" si="1"/>
        <v>7150.8091042249926</v>
      </c>
      <c r="S7" s="4"/>
    </row>
    <row r="8" spans="2:19" x14ac:dyDescent="0.3">
      <c r="B8" s="10">
        <v>2.5</v>
      </c>
      <c r="C8" s="4">
        <f>'Low - innovators'!M8</f>
        <v>1962.7736578250424</v>
      </c>
      <c r="D8" s="4">
        <f>'Low - Early adopters'!M8</f>
        <v>5856.8217322693436</v>
      </c>
      <c r="E8" s="4">
        <f>'Low - Early majority'!M8</f>
        <v>6435.2094049631132</v>
      </c>
      <c r="F8" s="4">
        <f>'Low - Late majority'!M8</f>
        <v>972.13908611386478</v>
      </c>
      <c r="G8" s="13">
        <f>'Low - Laggards'!M8</f>
        <v>30.378161769127153</v>
      </c>
      <c r="H8" s="4">
        <f t="shared" si="0"/>
        <v>15257.32204294049</v>
      </c>
      <c r="L8" s="10">
        <v>2.5</v>
      </c>
      <c r="M8" s="4">
        <f>'Low - innovators'!S8</f>
        <v>1389.3835596475508</v>
      </c>
      <c r="N8" s="4">
        <f>'Low - Early adopters'!S8</f>
        <v>3920.7177786559441</v>
      </c>
      <c r="O8" s="4">
        <f>'Low - Early majority'!S8</f>
        <v>4202.8998460785369</v>
      </c>
      <c r="P8" s="4">
        <f>'Low - Late majority'!S8</f>
        <v>608.53427743516136</v>
      </c>
      <c r="Q8" s="13">
        <f>'Low - Laggards'!S8</f>
        <v>1.4780389899275213</v>
      </c>
      <c r="R8" s="4">
        <f t="shared" si="1"/>
        <v>10123.013500807121</v>
      </c>
      <c r="S8" s="4"/>
    </row>
    <row r="9" spans="2:19" x14ac:dyDescent="0.3">
      <c r="B9" s="10">
        <v>3</v>
      </c>
      <c r="C9" s="4">
        <f>'Low - innovators'!M9</f>
        <v>2959.6024859075847</v>
      </c>
      <c r="D9" s="4">
        <f>'Low - Early adopters'!M9</f>
        <v>8752.5957077781532</v>
      </c>
      <c r="E9" s="4">
        <f>'Low - Early majority'!M9</f>
        <v>9672.8278402971828</v>
      </c>
      <c r="F9" s="4">
        <f>'Low - Late majority'!M9</f>
        <v>1459.1559777847931</v>
      </c>
      <c r="G9" s="13">
        <f>'Low - Laggards'!M9</f>
        <v>30.33729267059832</v>
      </c>
      <c r="H9" s="4">
        <f t="shared" si="0"/>
        <v>22874.519304438312</v>
      </c>
      <c r="L9" s="10">
        <v>3</v>
      </c>
      <c r="M9" s="4">
        <f>'Low - innovators'!S9</f>
        <v>1942.592164960889</v>
      </c>
      <c r="N9" s="4">
        <f>'Low - Early adopters'!S9</f>
        <v>5326.9810821294832</v>
      </c>
      <c r="O9" s="4">
        <f>'Low - Early majority'!S9</f>
        <v>5755.5025314112336</v>
      </c>
      <c r="P9" s="4">
        <f>'Low - Late majority'!S9</f>
        <v>943.79498813744954</v>
      </c>
      <c r="Q9" s="13">
        <f>'Low - Laggards'!S9</f>
        <v>1.6554824769696039</v>
      </c>
      <c r="R9" s="4">
        <f t="shared" si="1"/>
        <v>13970.526249116027</v>
      </c>
      <c r="S9" s="4"/>
    </row>
    <row r="10" spans="2:19" x14ac:dyDescent="0.3">
      <c r="B10" s="10">
        <v>3.5</v>
      </c>
      <c r="C10" s="4">
        <f>'Low - innovators'!M10</f>
        <v>4310.2741536869562</v>
      </c>
      <c r="D10" s="4">
        <f>'Low - Early adopters'!M10</f>
        <v>12547.872541046459</v>
      </c>
      <c r="E10" s="4">
        <f>'Low - Early majority'!M10</f>
        <v>13977.406195663838</v>
      </c>
      <c r="F10" s="4">
        <f>'Low - Late majority'!M10</f>
        <v>2220.5564686991438</v>
      </c>
      <c r="G10" s="13">
        <f>'Low - Laggards'!M10</f>
        <v>30.475910514038006</v>
      </c>
      <c r="H10" s="4">
        <f t="shared" si="0"/>
        <v>33086.585269610434</v>
      </c>
      <c r="L10" s="10">
        <v>3.5</v>
      </c>
      <c r="M10" s="4">
        <f>'Low - innovators'!S10</f>
        <v>2596.5691912022908</v>
      </c>
      <c r="N10" s="4">
        <f>'Low - Early adopters'!S10</f>
        <v>7033.6570886850523</v>
      </c>
      <c r="O10" s="4">
        <f>'Low - Early majority'!S10</f>
        <v>7669.059654577638</v>
      </c>
      <c r="P10" s="4">
        <f>'Low - Late majority'!S10</f>
        <v>1463.1765287741839</v>
      </c>
      <c r="Q10" s="13">
        <f>'Low - Laggards'!S10</f>
        <v>1.9107781002514079</v>
      </c>
      <c r="R10" s="4">
        <f t="shared" si="1"/>
        <v>18764.373241339417</v>
      </c>
      <c r="S10" s="4"/>
    </row>
    <row r="11" spans="2:19" x14ac:dyDescent="0.3">
      <c r="B11" s="10">
        <v>4</v>
      </c>
      <c r="C11" s="4">
        <f>'Low - innovators'!M11</f>
        <v>6044.7885141518555</v>
      </c>
      <c r="D11" s="4">
        <f>'Low - Early adopters'!M11</f>
        <v>17385.651935048383</v>
      </c>
      <c r="E11" s="4">
        <f>'Low - Early majority'!M11</f>
        <v>19549.854920891899</v>
      </c>
      <c r="F11" s="4">
        <f>'Low - Late majority'!M11</f>
        <v>3406.1634388859347</v>
      </c>
      <c r="G11" s="13">
        <f>'Low - Laggards'!M11</f>
        <v>30.862893088587516</v>
      </c>
      <c r="H11" s="4">
        <f t="shared" si="0"/>
        <v>46417.321702066663</v>
      </c>
      <c r="L11" s="10">
        <v>4</v>
      </c>
      <c r="M11" s="4">
        <f>'Low - innovators'!S11</f>
        <v>3223.4139736909983</v>
      </c>
      <c r="N11" s="4">
        <f>'Low - Early adopters'!S11</f>
        <v>8892.1175072386923</v>
      </c>
      <c r="O11" s="4">
        <f>'Low - Early majority'!S11</f>
        <v>9871.9411857948362</v>
      </c>
      <c r="P11" s="4">
        <f>'Low - Late majority'!S11</f>
        <v>2215.6019347817787</v>
      </c>
      <c r="Q11" s="13">
        <f>'Low - Laggards'!S11</f>
        <v>2.262570862639905</v>
      </c>
      <c r="R11" s="4">
        <f t="shared" si="1"/>
        <v>24205.337172368945</v>
      </c>
      <c r="S11" s="4"/>
    </row>
    <row r="12" spans="2:19" x14ac:dyDescent="0.3">
      <c r="B12" s="10">
        <v>4.5</v>
      </c>
      <c r="C12" s="4">
        <f>'Low - innovators'!M12</f>
        <v>8059.2447850124827</v>
      </c>
      <c r="D12" s="4">
        <f>'Low - Early adopters'!M12</f>
        <v>23235.280353653608</v>
      </c>
      <c r="E12" s="4">
        <f>'Low - Early majority'!M12</f>
        <v>26489.317868552949</v>
      </c>
      <c r="F12" s="4">
        <f>'Low - Late majority'!M12</f>
        <v>5195.9949438069716</v>
      </c>
      <c r="G12" s="13">
        <f>'Low - Laggards'!M12</f>
        <v>31.582319296798044</v>
      </c>
      <c r="H12" s="4">
        <f t="shared" si="0"/>
        <v>63011.420270322807</v>
      </c>
      <c r="L12" s="10">
        <v>4.5</v>
      </c>
      <c r="M12" s="4">
        <f>'Low - innovators'!S12</f>
        <v>3680.2871656069487</v>
      </c>
      <c r="N12" s="4">
        <f>'Low - Early adopters'!S12</f>
        <v>10573.295275187145</v>
      </c>
      <c r="O12" s="4">
        <f>'Low - Early majority'!S12</f>
        <v>12087.929262247679</v>
      </c>
      <c r="P12" s="4">
        <f>'Low - Late majority'!S12</f>
        <v>3158.2339159862177</v>
      </c>
      <c r="Q12" s="13">
        <f>'Low - Laggards'!S12</f>
        <v>2.7027958140242703</v>
      </c>
      <c r="R12" s="4">
        <f t="shared" si="1"/>
        <v>29502.448414842016</v>
      </c>
      <c r="S12" s="4"/>
    </row>
    <row r="13" spans="2:19" x14ac:dyDescent="0.3">
      <c r="B13" s="10">
        <v>5</v>
      </c>
      <c r="C13" s="4">
        <f>'Low - innovators'!M13</f>
        <v>10127.682993616934</v>
      </c>
      <c r="D13" s="4">
        <f>'Low - Early adopters'!M13</f>
        <v>29742.401566951372</v>
      </c>
      <c r="E13" s="4">
        <f>'Low - Early majority'!M13</f>
        <v>34603.849450517686</v>
      </c>
      <c r="F13" s="4">
        <f>'Low - Late majority'!M13</f>
        <v>7704.7294918173175</v>
      </c>
      <c r="G13" s="13">
        <f>'Low - Laggards'!M13</f>
        <v>32.70599914598241</v>
      </c>
      <c r="H13" s="4">
        <f t="shared" si="0"/>
        <v>82211.369502049289</v>
      </c>
      <c r="L13" s="10">
        <v>5</v>
      </c>
      <c r="M13" s="4">
        <f>'Low - innovators'!S13</f>
        <v>3934.6948384167008</v>
      </c>
      <c r="N13" s="4">
        <f>'Low - Early adopters'!S13</f>
        <v>11774.489727859664</v>
      </c>
      <c r="O13" s="4">
        <f>'Low - Early majority'!S13</f>
        <v>13920.582281810935</v>
      </c>
      <c r="P13" s="4">
        <f>'Low - Late majority'!S13</f>
        <v>4103.5263123853556</v>
      </c>
      <c r="Q13" s="13">
        <f>'Low - Laggards'!S13</f>
        <v>3.1730857753209349</v>
      </c>
      <c r="R13" s="4">
        <f t="shared" si="1"/>
        <v>33736.466246247976</v>
      </c>
      <c r="S13" s="4"/>
    </row>
    <row r="14" spans="2:19" x14ac:dyDescent="0.3">
      <c r="B14" s="10">
        <v>5.5</v>
      </c>
      <c r="C14" s="4">
        <f>'Low - innovators'!M14</f>
        <v>12036.841233310248</v>
      </c>
      <c r="D14" s="4">
        <f>'Low - Early adopters'!M14</f>
        <v>36311.971020594545</v>
      </c>
      <c r="E14" s="4">
        <f>'Low - Early majority'!M14</f>
        <v>43333.85431475097</v>
      </c>
      <c r="F14" s="4">
        <f>'Low - Late majority'!M14</f>
        <v>10845.16461772551</v>
      </c>
      <c r="G14" s="13">
        <f>'Low - Laggards'!M14</f>
        <v>34.24378496400422</v>
      </c>
      <c r="H14" s="4">
        <f t="shared" si="0"/>
        <v>102562.07497134525</v>
      </c>
      <c r="L14" s="10">
        <v>5.5</v>
      </c>
      <c r="M14" s="4">
        <f>'Low - innovators'!S14</f>
        <v>4049.2478113028287</v>
      </c>
      <c r="N14" s="4">
        <f>'Low - Early adopters'!S14</f>
        <v>12465.922024507567</v>
      </c>
      <c r="O14" s="4">
        <f>'Low - Early majority'!S14</f>
        <v>15171.209433740647</v>
      </c>
      <c r="P14" s="4">
        <f>'Low - Late majority'!S14</f>
        <v>4858.8713530983823</v>
      </c>
      <c r="Q14" s="13">
        <f>'Low - Laggards'!S14</f>
        <v>3.6035687671217538</v>
      </c>
      <c r="R14" s="4">
        <f t="shared" si="1"/>
        <v>36548.854191416547</v>
      </c>
      <c r="S14" s="4"/>
    </row>
    <row r="15" spans="2:19" x14ac:dyDescent="0.3">
      <c r="B15" s="10">
        <v>6</v>
      </c>
      <c r="C15" s="4">
        <f>'Low - innovators'!M15</f>
        <v>13678.720797951026</v>
      </c>
      <c r="D15" s="4">
        <f>'Low - Early adopters'!M15</f>
        <v>42423.298116498067</v>
      </c>
      <c r="E15" s="4">
        <f>'Low - Early majority'!M15</f>
        <v>52004.985601278968</v>
      </c>
      <c r="F15" s="4">
        <f>'Low - Late majority'!M15</f>
        <v>14348.390393608204</v>
      </c>
      <c r="G15" s="13">
        <f>'Low - Laggards'!M15</f>
        <v>36.135164482925759</v>
      </c>
      <c r="H15" s="4">
        <f t="shared" si="0"/>
        <v>122491.5300738192</v>
      </c>
      <c r="L15" s="10">
        <v>6</v>
      </c>
      <c r="M15" s="4">
        <f>'Low - innovators'!S15</f>
        <v>4097.7194979218975</v>
      </c>
      <c r="N15" s="4">
        <f>'Low - Early adopters'!S15</f>
        <v>12842.142233870622</v>
      </c>
      <c r="O15" s="4">
        <f>'Low - Early majority'!S15</f>
        <v>15977.768039055087</v>
      </c>
      <c r="P15" s="4">
        <f>'Low - Late majority'!S15</f>
        <v>5402.7390101287783</v>
      </c>
      <c r="Q15" s="13">
        <f>'Low - Laggards'!S15</f>
        <v>3.9976453926648463</v>
      </c>
      <c r="R15" s="4">
        <f t="shared" si="1"/>
        <v>38324.366426369044</v>
      </c>
      <c r="S15" s="4"/>
    </row>
    <row r="16" spans="2:19" x14ac:dyDescent="0.3">
      <c r="B16" s="10">
        <v>6.5</v>
      </c>
      <c r="C16" s="4">
        <f>'Low - innovators'!M16</f>
        <v>15040.696136282717</v>
      </c>
      <c r="D16" s="4">
        <f>'Low - Early adopters'!M16</f>
        <v>47841.363179981519</v>
      </c>
      <c r="E16" s="4">
        <f>'Low - Early majority'!M16</f>
        <v>60182.005800142208</v>
      </c>
      <c r="F16" s="4">
        <f>'Low - Late majority'!M16</f>
        <v>17957.580604535957</v>
      </c>
      <c r="G16" s="13">
        <f>'Low - Laggards'!M16</f>
        <v>38.326051651444317</v>
      </c>
      <c r="H16" s="4">
        <f t="shared" si="0"/>
        <v>141059.97177259385</v>
      </c>
      <c r="L16" s="10">
        <v>6.5</v>
      </c>
      <c r="M16" s="4">
        <f>'Low - innovators'!S16</f>
        <v>4125.0935920903994</v>
      </c>
      <c r="N16" s="4">
        <f>'Low - Early adopters'!S16</f>
        <v>13091.215469660578</v>
      </c>
      <c r="O16" s="4">
        <f>'Low - Early majority'!S16</f>
        <v>16566.111457843057</v>
      </c>
      <c r="P16" s="4">
        <f>'Low - Late majority'!S16</f>
        <v>5814.6549369492177</v>
      </c>
      <c r="Q16" s="13">
        <f>'Low - Laggards'!S16</f>
        <v>4.4134217162448977</v>
      </c>
      <c r="R16" s="4">
        <f t="shared" si="1"/>
        <v>39601.488878259494</v>
      </c>
      <c r="S16" s="4"/>
    </row>
    <row r="17" spans="2:19" x14ac:dyDescent="0.3">
      <c r="B17" s="10">
        <v>7</v>
      </c>
      <c r="C17" s="4">
        <f>'Low - innovators'!M17</f>
        <v>16157.650501116572</v>
      </c>
      <c r="D17" s="4">
        <f>'Low - Early adopters'!M17</f>
        <v>52560.340093145329</v>
      </c>
      <c r="E17" s="4">
        <f>'Low - Early majority'!M17</f>
        <v>67720.816387963932</v>
      </c>
      <c r="F17" s="4">
        <f>'Low - Late majority'!M17</f>
        <v>21527.537965918178</v>
      </c>
      <c r="G17" s="13">
        <f>'Low - Laggards'!M17</f>
        <v>40.823170785117</v>
      </c>
      <c r="H17" s="4">
        <f t="shared" si="0"/>
        <v>158007.16811892917</v>
      </c>
      <c r="L17" s="10">
        <v>7</v>
      </c>
      <c r="M17" s="4">
        <f>'Low - innovators'!S17</f>
        <v>4146.7394017594779</v>
      </c>
      <c r="N17" s="4">
        <f>'Low - Early adopters'!S17</f>
        <v>13290.814694864534</v>
      </c>
      <c r="O17" s="4">
        <f>'Low - Early majority'!S17</f>
        <v>17048.266545675229</v>
      </c>
      <c r="P17" s="4">
        <f>'Low - Late majority'!S17</f>
        <v>6149.4640854602058</v>
      </c>
      <c r="Q17" s="13">
        <f>'Low - Laggards'!S17</f>
        <v>4.8900649416221489</v>
      </c>
      <c r="R17" s="4">
        <f t="shared" si="1"/>
        <v>40640.174792701066</v>
      </c>
      <c r="S17" s="4"/>
    </row>
    <row r="18" spans="2:19" x14ac:dyDescent="0.3">
      <c r="B18" s="10">
        <v>7.5</v>
      </c>
      <c r="C18" s="4">
        <f>'Low - innovators'!M18</f>
        <v>17072.859802652732</v>
      </c>
      <c r="D18" s="4">
        <f>'Low - Early adopters'!M18</f>
        <v>56653.095271709433</v>
      </c>
      <c r="E18" s="4">
        <f>'Low - Early majority'!M18</f>
        <v>74610.960475444561</v>
      </c>
      <c r="F18" s="4">
        <f>'Low - Late majority'!M18</f>
        <v>24986.059805638608</v>
      </c>
      <c r="G18" s="13">
        <f>'Low - Laggards'!M18</f>
        <v>43.672077187483303</v>
      </c>
      <c r="H18" s="4">
        <f t="shared" si="0"/>
        <v>173366.64743263283</v>
      </c>
      <c r="L18" s="10">
        <v>7.5</v>
      </c>
      <c r="M18" s="4">
        <f>'Low - innovators'!S18</f>
        <v>4165.4982315372254</v>
      </c>
      <c r="N18" s="4">
        <f>'Low - Early adopters'!S18</f>
        <v>13460.276238183122</v>
      </c>
      <c r="O18" s="4">
        <f>'Low - Early majority'!S18</f>
        <v>17459.35284500277</v>
      </c>
      <c r="P18" s="4">
        <f>'Low - Late majority'!S18</f>
        <v>6430.3027164551177</v>
      </c>
      <c r="Q18" s="13">
        <f>'Low - Laggards'!S18</f>
        <v>5.4453307095850754</v>
      </c>
      <c r="R18" s="4">
        <f t="shared" si="1"/>
        <v>41520.875361887811</v>
      </c>
      <c r="S18" s="4"/>
    </row>
    <row r="19" spans="2:19" x14ac:dyDescent="0.3">
      <c r="B19" s="10">
        <v>8</v>
      </c>
      <c r="C19" s="4">
        <f>'Low - innovators'!M19</f>
        <v>17823.786073659408</v>
      </c>
      <c r="D19" s="4">
        <f>'Low - Early adopters'!M19</f>
        <v>60199.079837343401</v>
      </c>
      <c r="E19" s="4">
        <f>'Low - Early majority'!M19</f>
        <v>80878.669249130646</v>
      </c>
      <c r="F19" s="4">
        <f>'Low - Late majority'!M19</f>
        <v>28293.105046388897</v>
      </c>
      <c r="G19" s="13">
        <f>'Low - Laggards'!M19</f>
        <v>46.933804037694216</v>
      </c>
      <c r="H19" s="4">
        <f t="shared" si="0"/>
        <v>187241.57401056003</v>
      </c>
      <c r="L19" s="10">
        <v>8</v>
      </c>
      <c r="M19" s="4">
        <f>'Low - innovators'!S19</f>
        <v>4182.0439318522631</v>
      </c>
      <c r="N19" s="4">
        <f>'Low - Early adopters'!S19</f>
        <v>13606.845380448614</v>
      </c>
      <c r="O19" s="4">
        <f>'Low - Early majority'!S19</f>
        <v>17815.747545222708</v>
      </c>
      <c r="P19" s="4">
        <f>'Low - Late majority'!S19</f>
        <v>6670.1782708661558</v>
      </c>
      <c r="Q19" s="13">
        <f>'Low - Laggards'!S19</f>
        <v>6.0947140869968131</v>
      </c>
      <c r="R19" s="4">
        <f t="shared" si="1"/>
        <v>42280.909842476736</v>
      </c>
      <c r="S19" s="4"/>
    </row>
    <row r="20" spans="2:19" x14ac:dyDescent="0.3">
      <c r="B20" s="10">
        <v>8.5</v>
      </c>
      <c r="C20" s="4">
        <f>'Low - innovators'!M20</f>
        <v>18441.072790779788</v>
      </c>
      <c r="D20" s="4">
        <f>'Low - Early adopters'!M20</f>
        <v>63271.08624625692</v>
      </c>
      <c r="E20" s="4">
        <f>'Low - Early majority'!M20</f>
        <v>86562.616406983754</v>
      </c>
      <c r="F20" s="4">
        <f>'Low - Late majority'!M20</f>
        <v>31426.645186456441</v>
      </c>
      <c r="G20" s="13">
        <f>'Low - Laggards'!M20</f>
        <v>50.68182792280632</v>
      </c>
      <c r="H20" s="4">
        <f t="shared" si="0"/>
        <v>199752.10245839972</v>
      </c>
      <c r="L20" s="10">
        <v>8.5</v>
      </c>
      <c r="M20" s="4">
        <f>'Low - innovators'!S20</f>
        <v>4196.7649611592533</v>
      </c>
      <c r="N20" s="4">
        <f>'Low - Early adopters'!S20</f>
        <v>13735.145329808007</v>
      </c>
      <c r="O20" s="4">
        <f>'Low - Early majority'!S20</f>
        <v>18128.500234804054</v>
      </c>
      <c r="P20" s="4">
        <f>'Low - Late majority'!S20</f>
        <v>6878.1192969232006</v>
      </c>
      <c r="Q20" s="13">
        <f>'Low - Laggards'!S20</f>
        <v>6.8565255949478834</v>
      </c>
      <c r="R20" s="4">
        <f t="shared" si="1"/>
        <v>42945.386348289459</v>
      </c>
      <c r="S20" s="4"/>
    </row>
    <row r="21" spans="2:19" x14ac:dyDescent="0.3">
      <c r="B21" s="10">
        <v>9</v>
      </c>
      <c r="C21" s="4">
        <f>'Low - innovators'!M21</f>
        <v>18949.623193783082</v>
      </c>
      <c r="D21" s="4">
        <f>'Low - Early adopters'!M21</f>
        <v>65933.791482969958</v>
      </c>
      <c r="E21" s="4">
        <f>'Low - Early majority'!M21</f>
        <v>91706.724180740246</v>
      </c>
      <c r="F21" s="4">
        <f>'Low - Late majority'!M21</f>
        <v>34376.433835072588</v>
      </c>
      <c r="G21" s="13">
        <f>'Low - Laggards'!M21</f>
        <v>55.004262121613884</v>
      </c>
      <c r="H21" s="4">
        <f t="shared" si="0"/>
        <v>211021.57695468751</v>
      </c>
      <c r="L21" s="10">
        <v>9</v>
      </c>
      <c r="M21" s="4">
        <f>'Low - innovators'!S21</f>
        <v>4209.930830554049</v>
      </c>
      <c r="N21" s="4">
        <f>'Low - Early adopters'!S21</f>
        <v>13848.437970052373</v>
      </c>
      <c r="O21" s="4">
        <f>'Low - Early majority'!S21</f>
        <v>18405.582732433497</v>
      </c>
      <c r="P21" s="4">
        <f>'Low - Late majority'!S21</f>
        <v>7060.6307878200723</v>
      </c>
      <c r="Q21" s="13">
        <f>'Low - Laggards'!S21</f>
        <v>7.7527279353056091</v>
      </c>
      <c r="R21" s="4">
        <f t="shared" si="1"/>
        <v>43532.335048795299</v>
      </c>
      <c r="S21" s="4"/>
    </row>
    <row r="22" spans="2:19" x14ac:dyDescent="0.3">
      <c r="B22" s="10">
        <v>9.5</v>
      </c>
      <c r="C22" s="4">
        <f>'Low - innovators'!M22</f>
        <v>19369.629385580512</v>
      </c>
      <c r="D22" s="4">
        <f>'Low - Early adopters'!M22</f>
        <v>68243.815943502588</v>
      </c>
      <c r="E22" s="4">
        <f>'Low - Early majority'!M22</f>
        <v>96356.298286062709</v>
      </c>
      <c r="F22" s="4">
        <f>'Low - Late majority'!M22</f>
        <v>37140.010393508586</v>
      </c>
      <c r="G22" s="13">
        <f>'Low - Laggards'!M22</f>
        <v>60.006776950838798</v>
      </c>
      <c r="H22" s="4">
        <f t="shared" si="0"/>
        <v>221169.76078560523</v>
      </c>
      <c r="L22" s="10">
        <v>9.5</v>
      </c>
      <c r="M22" s="4">
        <f>'Low - innovators'!S22</f>
        <v>4221.7390090229846</v>
      </c>
      <c r="N22" s="4">
        <f>'Low - Early adopters'!S22</f>
        <v>13949.1204234904</v>
      </c>
      <c r="O22" s="4">
        <f>'Low - Early majority'!S22</f>
        <v>18652.923738673009</v>
      </c>
      <c r="P22" s="4">
        <f>'Low - Late majority'!S22</f>
        <v>7222.499766044315</v>
      </c>
      <c r="Q22" s="13">
        <f>'Low - Laggards'!S22</f>
        <v>8.8095641067875547</v>
      </c>
      <c r="R22" s="4">
        <f t="shared" si="1"/>
        <v>44055.092501337502</v>
      </c>
      <c r="S22" s="4"/>
    </row>
    <row r="23" spans="2:19" x14ac:dyDescent="0.3">
      <c r="B23" s="10">
        <v>10</v>
      </c>
      <c r="C23" s="4">
        <f>'Low - innovators'!M23</f>
        <v>19717.442517487394</v>
      </c>
      <c r="D23" s="4">
        <f>'Low - Early adopters'!M23</f>
        <v>70250.268576880044</v>
      </c>
      <c r="E23" s="4">
        <f>'Low - Early majority'!M23</f>
        <v>100555.7772818263</v>
      </c>
      <c r="F23" s="4">
        <f>'Low - Late majority'!M23</f>
        <v>39720.008860364323</v>
      </c>
      <c r="G23" s="13">
        <f>'Low - Laggards'!M23</f>
        <v>65.816002210084406</v>
      </c>
      <c r="H23" s="4">
        <f t="shared" si="0"/>
        <v>230309.31323876814</v>
      </c>
      <c r="L23" s="10">
        <v>10</v>
      </c>
      <c r="M23" s="4">
        <f>'Low - innovators'!S23</f>
        <v>4232.341645015711</v>
      </c>
      <c r="N23" s="4">
        <f>'Low - Early adopters'!S23</f>
        <v>14039.01653984993</v>
      </c>
      <c r="O23" s="4">
        <f>'Low - Early majority'!S23</f>
        <v>18875.049360155135</v>
      </c>
      <c r="P23" s="4">
        <f>'Low - Late majority'!S23</f>
        <v>7367.3213079864536</v>
      </c>
      <c r="Q23" s="13">
        <f>'Low - Laggards'!S23</f>
        <v>10.05821543583413</v>
      </c>
      <c r="R23" s="4">
        <f t="shared" si="1"/>
        <v>44523.78706844306</v>
      </c>
      <c r="S23" s="4"/>
    </row>
    <row r="24" spans="2:19" x14ac:dyDescent="0.3">
      <c r="B24" s="10">
        <v>10.5</v>
      </c>
      <c r="C24" s="4">
        <f>'Low - innovators'!M24</f>
        <v>20006.295659005627</v>
      </c>
      <c r="D24" s="4">
        <f>'Low - Early adopters'!M24</f>
        <v>71995.488115775966</v>
      </c>
      <c r="E24" s="4">
        <f>'Low - Early majority'!M24</f>
        <v>104347.4600497075</v>
      </c>
      <c r="F24" s="4">
        <f>'Low - Late majority'!M24</f>
        <v>42122.329060805234</v>
      </c>
      <c r="G24" s="13">
        <f>'Low - Laggards'!M24</f>
        <v>72.583417535414313</v>
      </c>
      <c r="H24" s="4">
        <f t="shared" si="0"/>
        <v>238544.15630282974</v>
      </c>
      <c r="L24" s="10">
        <v>10.5</v>
      </c>
      <c r="M24" s="4">
        <f>'Low - innovators'!S24</f>
        <v>4241.8616671874424</v>
      </c>
      <c r="N24" s="4">
        <f>'Low - Early adopters'!S24</f>
        <v>14119.557032645171</v>
      </c>
      <c r="O24" s="4">
        <f>'Low - Early majority'!S24</f>
        <v>19075.496023683514</v>
      </c>
      <c r="P24" s="4">
        <f>'Low - Late majority'!S24</f>
        <v>7497.8473459901061</v>
      </c>
      <c r="Q24" s="13">
        <f>'Low - Laggards'!S24</f>
        <v>11.535452078965443</v>
      </c>
      <c r="R24" s="4">
        <f t="shared" si="1"/>
        <v>44946.297521585191</v>
      </c>
      <c r="S24" s="4"/>
    </row>
    <row r="25" spans="2:19" x14ac:dyDescent="0.3">
      <c r="B25" s="10">
        <v>11</v>
      </c>
      <c r="C25" s="4">
        <f>'Low - innovators'!M25</f>
        <v>20246.898194391943</v>
      </c>
      <c r="D25" s="4">
        <f>'Low - Early adopters'!M25</f>
        <v>73515.834728160349</v>
      </c>
      <c r="E25" s="4">
        <f>'Low - Early majority'!M25</f>
        <v>107770.83706593489</v>
      </c>
      <c r="F25" s="4">
        <f>'Low - Late majority'!M25</f>
        <v>44354.885274194683</v>
      </c>
      <c r="G25" s="13">
        <f>'Low - Laggards'!M25</f>
        <v>80.489698737609046</v>
      </c>
      <c r="H25" s="4">
        <f t="shared" si="0"/>
        <v>245968.94496141945</v>
      </c>
      <c r="L25" s="10">
        <v>11</v>
      </c>
      <c r="M25" s="4">
        <f>'Low - innovators'!S25</f>
        <v>4250.4026903045969</v>
      </c>
      <c r="N25" s="4">
        <f>'Low - Early adopters'!S25</f>
        <v>14191.894731974127</v>
      </c>
      <c r="O25" s="4">
        <f>'Low - Early majority'!S25</f>
        <v>19257.084723216562</v>
      </c>
      <c r="P25" s="4">
        <f>'Low - Late majority'!S25</f>
        <v>7616.2219358570082</v>
      </c>
      <c r="Q25" s="13">
        <f>'Low - Laggards'!S25</f>
        <v>13.284211146954721</v>
      </c>
      <c r="R25" s="4">
        <f t="shared" si="1"/>
        <v>45328.88829249925</v>
      </c>
      <c r="S25" s="4"/>
    </row>
    <row r="26" spans="2:19" x14ac:dyDescent="0.3">
      <c r="B26" s="10">
        <v>11.5</v>
      </c>
      <c r="C26" s="4">
        <f>'Low - innovators'!M26</f>
        <v>20447.92124581815</v>
      </c>
      <c r="D26" s="4">
        <f>'Low - Early adopters'!M26</f>
        <v>74842.45838270642</v>
      </c>
      <c r="E26" s="4">
        <f>'Low - Early majority'!M26</f>
        <v>110862.29622926121</v>
      </c>
      <c r="F26" s="4">
        <f>'Low - Late majority'!M26</f>
        <v>46426.746550777352</v>
      </c>
      <c r="G26" s="13">
        <f>'Low - Laggards'!M26</f>
        <v>89.749424947683309</v>
      </c>
      <c r="H26" s="4">
        <f t="shared" si="0"/>
        <v>252669.1718335108</v>
      </c>
      <c r="L26" s="10">
        <v>11.5</v>
      </c>
      <c r="M26" s="4">
        <f>'Low - innovators'!S26</f>
        <v>4258.0551514407134</v>
      </c>
      <c r="N26" s="4">
        <f>'Low - Early adopters'!S26</f>
        <v>14256.980466082769</v>
      </c>
      <c r="O26" s="4">
        <f>'Low - Early majority'!S26</f>
        <v>19422.107936671833</v>
      </c>
      <c r="P26" s="4">
        <f>'Low - Late majority'!S26</f>
        <v>7724.1429071474668</v>
      </c>
      <c r="Q26" s="13">
        <f>'Low - Laggards'!S26</f>
        <v>15.354008555219846</v>
      </c>
      <c r="R26" s="4">
        <f t="shared" si="1"/>
        <v>45676.640469898004</v>
      </c>
      <c r="S26" s="4"/>
    </row>
    <row r="27" spans="2:19" x14ac:dyDescent="0.3">
      <c r="B27" s="10">
        <v>12</v>
      </c>
      <c r="C27" s="4">
        <f>'Low - innovators'!M27</f>
        <v>20616.39214809523</v>
      </c>
      <c r="D27" s="4">
        <f>'Low - Early adopters'!M27</f>
        <v>76002.008631815566</v>
      </c>
      <c r="E27" s="4">
        <f>'Low - Early majority'!M27</f>
        <v>113655.05973154385</v>
      </c>
      <c r="F27" s="4">
        <f>'Low - Late majority'!M27</f>
        <v>48347.546139077647</v>
      </c>
      <c r="G27" s="13">
        <f>'Low - Laggards'!M27</f>
        <v>100.61596225551899</v>
      </c>
      <c r="H27" s="4">
        <f t="shared" si="0"/>
        <v>258721.62261278782</v>
      </c>
      <c r="L27" s="10">
        <v>12</v>
      </c>
      <c r="M27" s="4">
        <f>'Low - innovators'!S27</f>
        <v>4264.9000886886315</v>
      </c>
      <c r="N27" s="4">
        <f>'Low - Early adopters'!S27</f>
        <v>14315.614247398702</v>
      </c>
      <c r="O27" s="4">
        <f>'Low - Early majority'!S27</f>
        <v>19572.459929513931</v>
      </c>
      <c r="P27" s="4">
        <f>'Low - Late majority'!S27</f>
        <v>7822.9749864665037</v>
      </c>
      <c r="Q27" s="13">
        <f>'Low - Laggards'!S27</f>
        <v>17.801059201149616</v>
      </c>
      <c r="R27" s="4">
        <f t="shared" si="1"/>
        <v>45993.750311268923</v>
      </c>
      <c r="S27" s="4"/>
    </row>
    <row r="28" spans="2:19" x14ac:dyDescent="0.3">
      <c r="B28" s="10">
        <v>12.5</v>
      </c>
      <c r="C28" s="4">
        <f>'Low - innovators'!M28</f>
        <v>20758.013807164814</v>
      </c>
      <c r="D28" s="4">
        <f>'Low - Early adopters'!M28</f>
        <v>77017.271368646543</v>
      </c>
      <c r="E28" s="4">
        <f>'Low - Early majority'!M28</f>
        <v>116179.2607013262</v>
      </c>
      <c r="F28" s="4">
        <f>'Low - Late majority'!M28</f>
        <v>50127.07785815945</v>
      </c>
      <c r="G28" s="13">
        <f>'Low - Laggards'!M28</f>
        <v>113.38622334389265</v>
      </c>
      <c r="H28" s="4">
        <f t="shared" si="0"/>
        <v>264195.00995864091</v>
      </c>
      <c r="L28" s="10">
        <v>12.5</v>
      </c>
      <c r="M28" s="4">
        <f>'Low - innovators'!S28</f>
        <v>4271.0114283069715</v>
      </c>
      <c r="N28" s="4">
        <f>'Low - Early adopters'!S28</f>
        <v>14368.480543824275</v>
      </c>
      <c r="O28" s="4">
        <f>'Low - Early majority'!S28</f>
        <v>19709.729418279196</v>
      </c>
      <c r="P28" s="4">
        <f>'Low - Late majority'!S28</f>
        <v>7913.8303559598226</v>
      </c>
      <c r="Q28" s="13">
        <f>'Low - Laggards'!S28</f>
        <v>20.687951658908631</v>
      </c>
      <c r="R28" s="4">
        <f t="shared" si="1"/>
        <v>46283.739698029174</v>
      </c>
      <c r="S28" s="4"/>
    </row>
    <row r="29" spans="2:19" x14ac:dyDescent="0.3">
      <c r="B29" s="10">
        <v>13</v>
      </c>
      <c r="C29" s="4">
        <f>'Low - innovators'!M29</f>
        <v>20877.42247403882</v>
      </c>
      <c r="D29" s="4">
        <f>'Low - Early adopters'!M29</f>
        <v>77907.729422957666</v>
      </c>
      <c r="E29" s="4">
        <f>'Low - Early majority'!M29</f>
        <v>118462.10101440646</v>
      </c>
      <c r="F29" s="4">
        <f>'Low - Late majority'!M29</f>
        <v>51775.023481849341</v>
      </c>
      <c r="G29" s="13">
        <f>'Low - Laggards'!M29</f>
        <v>128.40486383560665</v>
      </c>
      <c r="H29" s="4">
        <f t="shared" si="0"/>
        <v>269150.68125708791</v>
      </c>
      <c r="L29" s="10">
        <v>13</v>
      </c>
      <c r="M29" s="4">
        <f>'Low - innovators'!S29</f>
        <v>4276.45733265732</v>
      </c>
      <c r="N29" s="4">
        <f>'Low - Early adopters'!S29</f>
        <v>14416.173065993737</v>
      </c>
      <c r="O29" s="4">
        <f>'Low - Early majority'!S29</f>
        <v>19835.266648725235</v>
      </c>
      <c r="P29" s="4">
        <f>'Low - Late majority'!S29</f>
        <v>7997.6269650615668</v>
      </c>
      <c r="Q29" s="13">
        <f>'Low - Laggards'!S29</f>
        <v>24.082707311921911</v>
      </c>
      <c r="R29" s="4">
        <f t="shared" si="1"/>
        <v>46549.606719749776</v>
      </c>
      <c r="S29" s="4"/>
    </row>
    <row r="30" spans="2:19" x14ac:dyDescent="0.3">
      <c r="B30" s="10">
        <v>13.5</v>
      </c>
      <c r="C30" s="4">
        <f>'Low - innovators'!M30</f>
        <v>20978.395311888373</v>
      </c>
      <c r="D30" s="4">
        <f>'Low - Early adopters'!M30</f>
        <v>78690.04983993381</v>
      </c>
      <c r="E30" s="4">
        <f>'Low - Early majority'!M30</f>
        <v>120528.05251097071</v>
      </c>
      <c r="F30" s="4">
        <f>'Low - Late majority'!M30</f>
        <v>53300.772511679737</v>
      </c>
      <c r="G30" s="13">
        <f>'Low - Laggards'!M30</f>
        <v>146.06732795574823</v>
      </c>
      <c r="H30" s="4">
        <f t="shared" si="0"/>
        <v>273643.33750242833</v>
      </c>
      <c r="L30" s="10">
        <v>13.5</v>
      </c>
      <c r="M30" s="4">
        <f>'Low - innovators'!S30</f>
        <v>4281.3009699677668</v>
      </c>
      <c r="N30" s="4">
        <f>'Low - Early adopters'!S30</f>
        <v>14459.212523103588</v>
      </c>
      <c r="O30" s="4">
        <f>'Low - Early majority'!S30</f>
        <v>19950.232741778389</v>
      </c>
      <c r="P30" s="4">
        <f>'Low - Late majority'!S30</f>
        <v>8075.1313811333093</v>
      </c>
      <c r="Q30" s="13">
        <f>'Low - Laggards'!S30</f>
        <v>28.057061899522679</v>
      </c>
      <c r="R30" s="4">
        <f t="shared" si="1"/>
        <v>46793.934677882578</v>
      </c>
      <c r="S30" s="4"/>
    </row>
    <row r="31" spans="2:19" x14ac:dyDescent="0.3">
      <c r="B31" s="10">
        <v>14</v>
      </c>
      <c r="C31" s="4">
        <f>'Low - innovators'!M31</f>
        <v>21064.017219478465</v>
      </c>
      <c r="D31" s="4">
        <f>'Low - Early adopters'!M31</f>
        <v>79378.503641048985</v>
      </c>
      <c r="E31" s="4">
        <f>'Low - Early majority'!M31</f>
        <v>122399.07737610349</v>
      </c>
      <c r="F31" s="4">
        <f>'Low - Late majority'!M31</f>
        <v>54713.30732885308</v>
      </c>
      <c r="G31" s="13">
        <f>'Low - Laggards'!M31</f>
        <v>166.82102345748348</v>
      </c>
      <c r="H31" s="4">
        <f t="shared" si="0"/>
        <v>277721.72658894153</v>
      </c>
      <c r="L31" s="10">
        <v>14</v>
      </c>
      <c r="M31" s="4">
        <f>'Low - innovators'!S31</f>
        <v>4285.6009436736504</v>
      </c>
      <c r="N31" s="4">
        <f>'Low - Early adopters'!S31</f>
        <v>14498.059592335099</v>
      </c>
      <c r="O31" s="4">
        <f>'Low - Early majority'!S31</f>
        <v>20055.63653813726</v>
      </c>
      <c r="P31" s="4">
        <f>'Low - Late majority'!S31</f>
        <v>8146.9907196416443</v>
      </c>
      <c r="Q31" s="13">
        <f>'Low - Laggards'!S31</f>
        <v>32.683853114992125</v>
      </c>
      <c r="R31" s="4">
        <f t="shared" si="1"/>
        <v>47018.971646902646</v>
      </c>
      <c r="S31" s="4"/>
    </row>
    <row r="32" spans="2:19" x14ac:dyDescent="0.3">
      <c r="B32" s="10">
        <v>14.5</v>
      </c>
      <c r="C32" s="4">
        <f>'Low - innovators'!M32</f>
        <v>21136.814719256421</v>
      </c>
      <c r="D32" s="4">
        <f>'Low - Early adopters'!M32</f>
        <v>79985.325096200511</v>
      </c>
      <c r="E32" s="4">
        <f>'Low - Early majority'!M32</f>
        <v>124094.85230782522</v>
      </c>
      <c r="F32" s="4">
        <f>'Low - Late majority'!M32</f>
        <v>56021.134632388086</v>
      </c>
      <c r="G32" s="13">
        <f>'Low - Laggards'!M32</f>
        <v>191.16382539960145</v>
      </c>
      <c r="H32" s="4">
        <f t="shared" si="0"/>
        <v>281429.29058106983</v>
      </c>
      <c r="L32" s="10">
        <v>14.5</v>
      </c>
      <c r="M32" s="4">
        <f>'Low - innovators'!S32</f>
        <v>4289.4115363330884</v>
      </c>
      <c r="N32" s="4">
        <f>'Low - Early adopters'!S32</f>
        <v>14533.12458821494</v>
      </c>
      <c r="O32" s="4">
        <f>'Low - Early majority'!S32</f>
        <v>20152.362494841731</v>
      </c>
      <c r="P32" s="4">
        <f>'Low - Late majority'!S32</f>
        <v>8213.7567438712322</v>
      </c>
      <c r="Q32" s="13">
        <f>'Low - Laggards'!S32</f>
        <v>38.033491246619597</v>
      </c>
      <c r="R32" s="4">
        <f t="shared" si="1"/>
        <v>47226.688854507607</v>
      </c>
      <c r="S32" s="4"/>
    </row>
    <row r="33" spans="2:19" x14ac:dyDescent="0.3">
      <c r="B33" s="10">
        <v>15</v>
      </c>
      <c r="C33" s="4">
        <f>'Low - innovators'!M33</f>
        <v>21198.863311738223</v>
      </c>
      <c r="D33" s="4">
        <f>'Low - Early adopters'!M33</f>
        <v>80521.017792580358</v>
      </c>
      <c r="E33" s="4">
        <f>'Low - Early majority'!M33</f>
        <v>125632.98695649316</v>
      </c>
      <c r="F33" s="4">
        <f>'Low - Late majority'!M33</f>
        <v>57232.249547210813</v>
      </c>
      <c r="G33" s="13">
        <f>'Low - Laggards'!M33</f>
        <v>219.639125376241</v>
      </c>
      <c r="H33" s="4">
        <f t="shared" si="0"/>
        <v>284804.75673339877</v>
      </c>
      <c r="L33" s="10">
        <v>15</v>
      </c>
      <c r="M33" s="4">
        <f>'Low - innovators'!S33</f>
        <v>4292.782866318129</v>
      </c>
      <c r="N33" s="4">
        <f>'Low - Early adopters'!S33</f>
        <v>14564.77482995629</v>
      </c>
      <c r="O33" s="4">
        <f>'Low - Early majority'!S33</f>
        <v>20241.192089837292</v>
      </c>
      <c r="P33" s="4">
        <f>'Low - Late majority'!S33</f>
        <v>8275.9042709624373</v>
      </c>
      <c r="Q33" s="13">
        <f>'Low - Laggards'!S33</f>
        <v>44.169631622077297</v>
      </c>
      <c r="R33" s="4">
        <f t="shared" si="1"/>
        <v>47418.823688696226</v>
      </c>
      <c r="S33" s="4"/>
    </row>
    <row r="34" spans="2:19" x14ac:dyDescent="0.3">
      <c r="B34" s="10">
        <v>15.5</v>
      </c>
      <c r="C34" s="4">
        <f>'Low - innovators'!M34</f>
        <v>21251.873515708707</v>
      </c>
      <c r="D34" s="4">
        <f>'Low - Early adopters'!M34</f>
        <v>80994.61450883509</v>
      </c>
      <c r="E34" s="4">
        <f>'Low - Early majority'!M34</f>
        <v>127029.23100285647</v>
      </c>
      <c r="F34" s="4">
        <f>'Low - Late majority'!M34</f>
        <v>58354.122624771902</v>
      </c>
      <c r="G34" s="13">
        <f>'Low - Laggards'!M34</f>
        <v>252.82680072950626</v>
      </c>
      <c r="H34" s="4">
        <f t="shared" si="0"/>
        <v>287882.66845290165</v>
      </c>
      <c r="L34" s="10">
        <v>15.5</v>
      </c>
      <c r="M34" s="4">
        <f>'Low - innovators'!S34</f>
        <v>4295.7610163895843</v>
      </c>
      <c r="N34" s="4">
        <f>'Low - Early adopters'!S34</f>
        <v>14593.340384254239</v>
      </c>
      <c r="O34" s="4">
        <f>'Low - Early majority'!S34</f>
        <v>20322.820458348477</v>
      </c>
      <c r="P34" s="4">
        <f>'Low - Late majority'!S34</f>
        <v>8333.8453843726893</v>
      </c>
      <c r="Q34" s="13">
        <f>'Low - Laggards'!S34</f>
        <v>51.144342889457583</v>
      </c>
      <c r="R34" s="4">
        <f t="shared" si="1"/>
        <v>47596.911586254442</v>
      </c>
      <c r="S34" s="4"/>
    </row>
    <row r="35" spans="2:19" x14ac:dyDescent="0.3">
      <c r="B35" s="10">
        <v>16</v>
      </c>
      <c r="C35" s="4">
        <f>'Low - innovators'!M35</f>
        <v>21297.259828956547</v>
      </c>
      <c r="D35" s="4">
        <f>'Low - Early adopters'!M35</f>
        <v>81413.897354043176</v>
      </c>
      <c r="E35" s="4">
        <f>'Low - Early majority'!M35</f>
        <v>128297.66681077647</v>
      </c>
      <c r="F35" s="4">
        <f>'Low - Late majority'!M35</f>
        <v>59393.702681048104</v>
      </c>
      <c r="G35" s="13">
        <f>'Low - Laggards'!M35</f>
        <v>291.32980358248852</v>
      </c>
      <c r="H35" s="4">
        <f t="shared" si="0"/>
        <v>290693.85647840681</v>
      </c>
      <c r="L35" s="10">
        <v>16</v>
      </c>
      <c r="M35" s="4">
        <f>'Low - innovators'!S35</f>
        <v>4298.3881667577043</v>
      </c>
      <c r="N35" s="4">
        <f>'Low - Early adopters'!S35</f>
        <v>14619.118647240088</v>
      </c>
      <c r="O35" s="4">
        <f>'Low - Early majority'!S35</f>
        <v>20397.869487436586</v>
      </c>
      <c r="P35" s="4">
        <f>'Low - Late majority'!S35</f>
        <v>8387.940520837954</v>
      </c>
      <c r="Q35" s="13">
        <f>'Low - Laggards'!S35</f>
        <v>58.993240439474306</v>
      </c>
      <c r="R35" s="4">
        <f t="shared" si="1"/>
        <v>47762.310062711804</v>
      </c>
      <c r="S35" s="4"/>
    </row>
    <row r="36" spans="2:19" x14ac:dyDescent="0.3">
      <c r="B36" s="10">
        <v>16.5</v>
      </c>
      <c r="C36" s="4">
        <f>'Low - innovators'!M36</f>
        <v>21336.196029922939</v>
      </c>
      <c r="D36" s="4">
        <f>'Low - Early adopters'!M36</f>
        <v>81785.583964325706</v>
      </c>
      <c r="E36" s="4">
        <f>'Low - Early majority'!M36</f>
        <v>129450.88627659659</v>
      </c>
      <c r="F36" s="4">
        <f>'Low - Late majority'!M36</f>
        <v>60357.430366755048</v>
      </c>
      <c r="G36" s="13">
        <f>'Low - Laggards'!M36</f>
        <v>335.75655384283846</v>
      </c>
      <c r="H36" s="4">
        <f t="shared" si="0"/>
        <v>293265.85319144314</v>
      </c>
      <c r="L36" s="10">
        <v>16.5</v>
      </c>
      <c r="M36" s="4">
        <f>'Low - innovators'!S36</f>
        <v>4300.7027478196442</v>
      </c>
      <c r="N36" s="4">
        <f>'Low - Early adopters'!S36</f>
        <v>14642.378085048942</v>
      </c>
      <c r="O36" s="4">
        <f>'Low - Early majority'!S36</f>
        <v>20466.89825173144</v>
      </c>
      <c r="P36" s="4">
        <f>'Low - Late majority'!S36</f>
        <v>8438.5072023441608</v>
      </c>
      <c r="Q36" s="13">
        <f>'Low - Laggards'!S36</f>
        <v>67.731181574591432</v>
      </c>
      <c r="R36" s="4">
        <f t="shared" si="1"/>
        <v>47916.217468518778</v>
      </c>
      <c r="S36" s="4"/>
    </row>
    <row r="37" spans="2:19" x14ac:dyDescent="0.3">
      <c r="B37" s="10">
        <v>17</v>
      </c>
      <c r="C37" s="4">
        <f>'Low - innovators'!M37</f>
        <v>21369.659571757995</v>
      </c>
      <c r="D37" s="4">
        <f>'Low - Early adopters'!M37</f>
        <v>82115.484855617644</v>
      </c>
      <c r="E37" s="4">
        <f>'Low - Early majority'!M37</f>
        <v>130500.15158683853</v>
      </c>
      <c r="F37" s="4">
        <f>'Low - Late majority'!M37</f>
        <v>61251.258773254827</v>
      </c>
      <c r="G37" s="13">
        <f>'Low - Laggards'!M37</f>
        <v>386.69990772528797</v>
      </c>
      <c r="H37" s="4">
        <f t="shared" si="0"/>
        <v>295623.25469519425</v>
      </c>
      <c r="L37" s="10">
        <v>17</v>
      </c>
      <c r="M37" s="4">
        <f>'Low - innovators'!S37</f>
        <v>4302.7396168869154</v>
      </c>
      <c r="N37" s="4">
        <f>'Low - Early adopters'!S37</f>
        <v>14663.361354282708</v>
      </c>
      <c r="O37" s="4">
        <f>'Low - Early majority'!S37</f>
        <v>20530.411432897454</v>
      </c>
      <c r="P37" s="4">
        <f>'Low - Late majority'!S37</f>
        <v>8485.8269757452163</v>
      </c>
      <c r="Q37" s="13">
        <f>'Low - Laggards'!S37</f>
        <v>77.349148968747315</v>
      </c>
      <c r="R37" s="4">
        <f t="shared" si="1"/>
        <v>48059.688528781036</v>
      </c>
      <c r="S37" s="4"/>
    </row>
    <row r="38" spans="2:19" x14ac:dyDescent="0.3">
      <c r="B38" s="10">
        <v>17.5</v>
      </c>
      <c r="C38" s="4">
        <f>'Low - innovators'!M38</f>
        <v>21398.467274293311</v>
      </c>
      <c r="D38" s="4">
        <f>'Low - Early adopters'!M38</f>
        <v>82408.636360167264</v>
      </c>
      <c r="E38" s="4">
        <f>'Low - Early majority'!M38</f>
        <v>131455.54028171021</v>
      </c>
      <c r="F38" s="4">
        <f>'Low - Late majority'!M38</f>
        <v>62080.67840234319</v>
      </c>
      <c r="G38" s="13">
        <f>'Low - Laggards'!M38</f>
        <v>444.71406130777092</v>
      </c>
      <c r="H38" s="4">
        <f t="shared" si="0"/>
        <v>297788.03637982177</v>
      </c>
      <c r="L38" s="10">
        <v>17.5</v>
      </c>
      <c r="M38" s="4">
        <f>'Low - innovators'!S38</f>
        <v>4304.5302569280057</v>
      </c>
      <c r="N38" s="4">
        <f>'Low - Early adopters'!S38</f>
        <v>14682.287956454082</v>
      </c>
      <c r="O38" s="4">
        <f>'Low - Early majority'!S38</f>
        <v>20588.866194925005</v>
      </c>
      <c r="P38" s="4">
        <f>'Low - Late majority'!S38</f>
        <v>8530.1509755075585</v>
      </c>
      <c r="Q38" s="13">
        <f>'Low - Laggards'!S38</f>
        <v>87.812849864911229</v>
      </c>
      <c r="R38" s="4">
        <f t="shared" si="1"/>
        <v>48193.64823367956</v>
      </c>
      <c r="S38" s="4"/>
    </row>
    <row r="39" spans="2:19" x14ac:dyDescent="0.3">
      <c r="B39" s="10">
        <v>18</v>
      </c>
      <c r="C39" s="4">
        <f>'Low - innovators'!M39</f>
        <v>21423.304076362652</v>
      </c>
      <c r="D39" s="4">
        <f>'Low - Early adopters'!M39</f>
        <v>82669.412953592066</v>
      </c>
      <c r="E39" s="4">
        <f>'Low - Early majority'!M39</f>
        <v>132326.0754343787</v>
      </c>
      <c r="F39" s="4">
        <f>'Low - Late majority'!M39</f>
        <v>62850.744577557853</v>
      </c>
      <c r="G39" s="13">
        <f>'Low - Laggards'!M39</f>
        <v>510.29120810729364</v>
      </c>
      <c r="H39" s="4">
        <f t="shared" si="0"/>
        <v>299779.82824999857</v>
      </c>
      <c r="L39" s="10">
        <v>18</v>
      </c>
      <c r="M39" s="4">
        <f>'Low - innovators'!S39</f>
        <v>4306.1029921751024</v>
      </c>
      <c r="N39" s="4">
        <f>'Low - Early adopters'!S39</f>
        <v>14699.356534341632</v>
      </c>
      <c r="O39" s="4">
        <f>'Low - Early majority'!S39</f>
        <v>20642.677865127018</v>
      </c>
      <c r="P39" s="4">
        <f>'Low - Late majority'!S39</f>
        <v>8571.7044195842336</v>
      </c>
      <c r="Q39" s="13">
        <f>'Low - Laggards'!S39</f>
        <v>99.063333728881048</v>
      </c>
      <c r="R39" s="4">
        <f t="shared" si="1"/>
        <v>48318.905144956865</v>
      </c>
      <c r="S39" s="4"/>
    </row>
    <row r="40" spans="2:19" x14ac:dyDescent="0.3">
      <c r="B40" s="10">
        <v>18.5</v>
      </c>
      <c r="C40" s="4">
        <f>'Low - innovators'!M40</f>
        <v>21444.746253265224</v>
      </c>
      <c r="D40" s="4">
        <f>'Low - Early adopters'!M40</f>
        <v>82901.622221055077</v>
      </c>
      <c r="E40" s="4">
        <f>'Low - Early majority'!M40</f>
        <v>133119.8419843489</v>
      </c>
      <c r="F40" s="4">
        <f>'Low - Late majority'!M40</f>
        <v>63566.105924947355</v>
      </c>
      <c r="G40" s="13">
        <f>'Low - Laggards'!M40</f>
        <v>583.83998143080998</v>
      </c>
      <c r="H40" s="4">
        <f t="shared" si="0"/>
        <v>301616.15636504733</v>
      </c>
      <c r="L40" s="10">
        <v>18.5</v>
      </c>
      <c r="M40" s="4">
        <f>'Low - innovators'!S40</f>
        <v>4307.483214277614</v>
      </c>
      <c r="N40" s="4">
        <f>'Low - Early adopters'!S40</f>
        <v>14714.746886426723</v>
      </c>
      <c r="O40" s="4">
        <f>'Low - Early majority'!S40</f>
        <v>20692.224682248034</v>
      </c>
      <c r="P40" s="4">
        <f>'Low - Late majority'!S40</f>
        <v>8610.6902719378577</v>
      </c>
      <c r="Q40" s="13">
        <f>'Low - Laggards'!S40</f>
        <v>111.01962496063275</v>
      </c>
      <c r="R40" s="4">
        <f t="shared" si="1"/>
        <v>48436.164679850852</v>
      </c>
      <c r="S40" s="4"/>
    </row>
    <row r="41" spans="2:19" x14ac:dyDescent="0.3">
      <c r="B41" s="10">
        <v>19</v>
      </c>
      <c r="C41" s="4">
        <f>'Low - innovators'!M41</f>
        <v>21463.280216889791</v>
      </c>
      <c r="D41" s="4">
        <f>'Low - Early adopters'!M41</f>
        <v>83108.585218797161</v>
      </c>
      <c r="E41" s="4">
        <f>'Low - Early majority'!M41</f>
        <v>133844.0903689446</v>
      </c>
      <c r="F41" s="4">
        <f>'Low - Late majority'!M41</f>
        <v>64231.03295626679</v>
      </c>
      <c r="G41" s="13">
        <f>'Low - Laggards'!M41</f>
        <v>665.66760731990223</v>
      </c>
      <c r="H41" s="4">
        <f t="shared" si="0"/>
        <v>303312.65636821825</v>
      </c>
      <c r="L41" s="10">
        <v>19</v>
      </c>
      <c r="M41" s="4">
        <f>'Low - innovators'!S41</f>
        <v>4308.6936127331646</v>
      </c>
      <c r="N41" s="4">
        <f>'Low - Early adopters'!S41</f>
        <v>14728.621753713493</v>
      </c>
      <c r="O41" s="4">
        <f>'Low - Early majority'!S41</f>
        <v>20737.851808490999</v>
      </c>
      <c r="P41" s="4">
        <f>'Low - Late majority'!S41</f>
        <v>8647.2922491701574</v>
      </c>
      <c r="Q41" s="13">
        <f>'Low - Laggards'!S41</f>
        <v>123.5830534188396</v>
      </c>
      <c r="R41" s="4">
        <f t="shared" si="1"/>
        <v>48546.042477526658</v>
      </c>
      <c r="S41" s="4"/>
    </row>
    <row r="42" spans="2:19" x14ac:dyDescent="0.3">
      <c r="B42" s="10">
        <v>19.5</v>
      </c>
      <c r="C42" s="4">
        <f>'Low - innovators'!M42</f>
        <v>21479.317786244996</v>
      </c>
      <c r="D42" s="4">
        <f>'Low - Early adopters'!M42</f>
        <v>83293.204559221151</v>
      </c>
      <c r="E42" s="4">
        <f>'Low - Early majority'!M42</f>
        <v>134505.32862209389</v>
      </c>
      <c r="F42" s="4">
        <f>'Low - Late majority'!M42</f>
        <v>64849.446085903604</v>
      </c>
      <c r="G42" s="13">
        <f>'Low - Laggards'!M42</f>
        <v>755.9672803727467</v>
      </c>
      <c r="H42" s="4">
        <f t="shared" si="0"/>
        <v>304883.26433383639</v>
      </c>
      <c r="L42" s="10">
        <v>19.5</v>
      </c>
      <c r="M42" s="4">
        <f>'Low - innovators'!S42</f>
        <v>4309.7544040370331</v>
      </c>
      <c r="N42" s="4">
        <f>'Low - Early adopters'!S42</f>
        <v>14741.128418172357</v>
      </c>
      <c r="O42" s="4">
        <f>'Low - Early majority'!S42</f>
        <v>20779.874754733097</v>
      </c>
      <c r="P42" s="4">
        <f>'Low - Late majority'!S42</f>
        <v>8681.6773072110354</v>
      </c>
      <c r="Q42" s="13">
        <f>'Low - Laggards'!S42</f>
        <v>136.6427217310156</v>
      </c>
      <c r="R42" s="4">
        <f t="shared" si="1"/>
        <v>48649.077605884537</v>
      </c>
      <c r="S42" s="4"/>
    </row>
    <row r="43" spans="2:19" x14ac:dyDescent="0.3">
      <c r="B43" s="10">
        <v>20</v>
      </c>
      <c r="C43" s="4">
        <f>'Low - innovators'!M43</f>
        <v>21493.208633033028</v>
      </c>
      <c r="D43" s="4">
        <f>'Low - Early adopters'!M43</f>
        <v>83458.022179529798</v>
      </c>
      <c r="E43" s="4">
        <f>'Low - Early majority'!M43</f>
        <v>135109.4040835129</v>
      </c>
      <c r="F43" s="4">
        <f>'Low - Late majority'!M43</f>
        <v>65424.942632376689</v>
      </c>
      <c r="G43" s="13">
        <f>'Low - Laggards'!M43</f>
        <v>854.81163808512497</v>
      </c>
      <c r="H43" s="4">
        <f t="shared" si="0"/>
        <v>306340.38916653756</v>
      </c>
      <c r="L43" s="10">
        <v>20</v>
      </c>
      <c r="M43" s="4">
        <f>'Low - innovators'!S43</f>
        <v>4310.6835549980306</v>
      </c>
      <c r="N43" s="4">
        <f>'Low - Early adopters'!S43</f>
        <v>14752.400141672755</v>
      </c>
      <c r="O43" s="4">
        <f>'Low - Early majority'!S43</f>
        <v>20818.58233298565</v>
      </c>
      <c r="P43" s="4">
        <f>'Low - Late majority'!S43</f>
        <v>8713.9977130060888</v>
      </c>
      <c r="Q43" s="13">
        <f>'Low - Laggards'!S43</f>
        <v>150.08142895429327</v>
      </c>
      <c r="R43" s="4">
        <f t="shared" si="1"/>
        <v>48745.745171616814</v>
      </c>
      <c r="S43" s="4"/>
    </row>
  </sheetData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752144-03FB-4645-936E-144ABAE83B6B}">
  <dimension ref="B2:S44"/>
  <sheetViews>
    <sheetView zoomScale="72" zoomScaleNormal="80" workbookViewId="0">
      <selection activeCell="G8" sqref="G8"/>
    </sheetView>
  </sheetViews>
  <sheetFormatPr defaultRowHeight="14.4" x14ac:dyDescent="0.3"/>
  <cols>
    <col min="3" max="3" width="11" customWidth="1"/>
    <col min="11" max="13" width="8.88671875" style="14"/>
  </cols>
  <sheetData>
    <row r="2" spans="2:19" ht="14.4" customHeight="1" x14ac:dyDescent="0.3">
      <c r="B2" t="s">
        <v>27</v>
      </c>
      <c r="F2" s="1">
        <v>1000000</v>
      </c>
      <c r="I2" t="s">
        <v>1</v>
      </c>
      <c r="J2" t="s">
        <v>46</v>
      </c>
      <c r="K2" t="s">
        <v>47</v>
      </c>
      <c r="L2" t="s">
        <v>38</v>
      </c>
      <c r="M2" t="s">
        <v>39</v>
      </c>
      <c r="N2" s="28" t="s">
        <v>44</v>
      </c>
      <c r="O2" t="s">
        <v>45</v>
      </c>
      <c r="P2" t="s">
        <v>48</v>
      </c>
      <c r="Q2" t="s">
        <v>49</v>
      </c>
      <c r="R2" t="s">
        <v>50</v>
      </c>
      <c r="S2" t="s">
        <v>51</v>
      </c>
    </row>
    <row r="3" spans="2:19" x14ac:dyDescent="0.3">
      <c r="B3" t="s">
        <v>28</v>
      </c>
      <c r="F3" s="16">
        <v>2.5000000000000001E-2</v>
      </c>
      <c r="I3">
        <v>0</v>
      </c>
      <c r="J3" s="14">
        <f>'Performance evolution'!L3</f>
        <v>1.5</v>
      </c>
      <c r="K3" s="25">
        <f>'Performance evolution'!K3</f>
        <v>1.2</v>
      </c>
      <c r="L3" s="15">
        <f>F2*F3*F4-M3</f>
        <v>748.07299999999998</v>
      </c>
      <c r="M3" s="39">
        <v>1.927</v>
      </c>
      <c r="N3" s="31">
        <f>IF($F$6=1,J3^$F$7*LOG(L3)^$F$8,EXP(J3*$F$7+LOG(L3)*$F$8))</f>
        <v>68.542613794648389</v>
      </c>
      <c r="O3" s="31">
        <f>IF($F$6=1,K3^$F$7*LOG(M3)^$F$8,EXP(K3*$F$7+LOG(M3)*$F$8))</f>
        <v>0.35319720091572571</v>
      </c>
      <c r="P3" s="30">
        <f>N3/SUM($N3:$O3)</f>
        <v>0.99487345898376212</v>
      </c>
      <c r="Q3" s="30">
        <f>O3/SUM($N3:$O3)</f>
        <v>5.1265410162377864E-3</v>
      </c>
      <c r="R3" s="4">
        <f>$F$2*$F$3*$F$4*($F$5/2)*P3</f>
        <v>186.53877355945539</v>
      </c>
      <c r="S3" s="4">
        <f>$F$2*$F$3*$F$4*($F$5/2)*Q3</f>
        <v>0.96122644054458495</v>
      </c>
    </row>
    <row r="4" spans="2:19" x14ac:dyDescent="0.3">
      <c r="B4" t="s">
        <v>29</v>
      </c>
      <c r="F4" s="17">
        <f>'Total market'!C5</f>
        <v>0.03</v>
      </c>
      <c r="I4">
        <v>0.5</v>
      </c>
      <c r="J4" s="14">
        <f>'Performance evolution'!L4</f>
        <v>1.5</v>
      </c>
      <c r="K4" s="25">
        <f>'Performance evolution'!K4</f>
        <v>1.2001464722680626</v>
      </c>
      <c r="L4" s="15">
        <f>L3-($F$2*$F$3*$F$4*($F$5/2))*L3/SUM($L3:$M3)+R3</f>
        <v>747.59352355945543</v>
      </c>
      <c r="M4" s="40">
        <f>M3-($F$2*$F$3*$F$4*($F$5/2))*M3/SUM($L3:$M3)+S3</f>
        <v>2.4064764405445853</v>
      </c>
      <c r="N4" s="31">
        <f t="shared" ref="N4:N43" si="0">IF($F$6=1,J4^$F$7*LOG(L4)^$F$8,EXP(J4*$F$7+LOG(L4)*$F$8))</f>
        <v>68.53132458915978</v>
      </c>
      <c r="O4" s="31">
        <f t="shared" ref="O4:O43" si="1">IF($F$6=1,K4^$F$7*LOG(M4)^$F$8,EXP(K4*$F$7+LOG(M4)*$F$8))</f>
        <v>0.58038622584722099</v>
      </c>
      <c r="P4" s="30">
        <f t="shared" ref="P4:P43" si="2">N4/SUM($N4:$O4)</f>
        <v>0.99160220143586442</v>
      </c>
      <c r="Q4" s="30">
        <f t="shared" ref="Q4:Q43" si="3">O4/SUM($N4:$O4)</f>
        <v>8.397798564135606E-3</v>
      </c>
      <c r="R4" s="4">
        <f t="shared" ref="R4:R43" si="4">$F$2*$F$3*$F$4*($F$5/2)*P4</f>
        <v>185.92541276922458</v>
      </c>
      <c r="S4" s="4">
        <f t="shared" ref="S4:S43" si="5">$F$2*$F$3*$F$4*($F$5/2)*Q4</f>
        <v>1.5745872307754261</v>
      </c>
    </row>
    <row r="5" spans="2:19" x14ac:dyDescent="0.3">
      <c r="B5" t="s">
        <v>40</v>
      </c>
      <c r="F5" s="17">
        <v>0.5</v>
      </c>
      <c r="I5">
        <v>1</v>
      </c>
      <c r="J5" s="14">
        <f>'Performance evolution'!L5</f>
        <v>1.5</v>
      </c>
      <c r="K5" s="25">
        <f>'Performance evolution'!K5</f>
        <v>1.2003267526724115</v>
      </c>
      <c r="L5" s="15">
        <f t="shared" ref="L5:L13" si="6">L4-($F$2*$F$3*$F$4*($F$5/2))*L4/SUM($L4:$M4)+R4</f>
        <v>746.62055543881615</v>
      </c>
      <c r="M5" s="40">
        <f t="shared" ref="M5:M13" si="7">M4-($F$2*$F$3*$F$4*($F$5/2))*M4/SUM($L4:$M4)+S4</f>
        <v>3.379444561183865</v>
      </c>
      <c r="N5" s="31">
        <f t="shared" si="0"/>
        <v>68.508396278086067</v>
      </c>
      <c r="O5" s="31">
        <f t="shared" si="1"/>
        <v>1.0126413428185936</v>
      </c>
      <c r="P5" s="30">
        <f t="shared" si="2"/>
        <v>0.98543403007963593</v>
      </c>
      <c r="Q5" s="30">
        <f t="shared" si="3"/>
        <v>1.4565969920364033E-2</v>
      </c>
      <c r="R5" s="4">
        <f t="shared" si="4"/>
        <v>184.76888063993172</v>
      </c>
      <c r="S5" s="4">
        <f t="shared" si="5"/>
        <v>2.7311193600682562</v>
      </c>
    </row>
    <row r="6" spans="2:19" x14ac:dyDescent="0.3">
      <c r="B6" t="s">
        <v>41</v>
      </c>
      <c r="F6" s="1">
        <v>1</v>
      </c>
      <c r="I6">
        <v>1.5</v>
      </c>
      <c r="J6" s="14">
        <f>'Performance evolution'!L6</f>
        <v>1.5</v>
      </c>
      <c r="K6" s="25">
        <f>'Performance evolution'!K6</f>
        <v>1.2005539420231446</v>
      </c>
      <c r="L6" s="15">
        <f t="shared" si="6"/>
        <v>744.73429721904381</v>
      </c>
      <c r="M6" s="40">
        <f t="shared" si="7"/>
        <v>5.265702780956155</v>
      </c>
      <c r="N6" s="31">
        <f t="shared" si="0"/>
        <v>68.463869778604391</v>
      </c>
      <c r="O6" s="31">
        <f t="shared" si="1"/>
        <v>1.7188863501917744</v>
      </c>
      <c r="P6" s="30">
        <f t="shared" si="2"/>
        <v>0.97550842336488808</v>
      </c>
      <c r="Q6" s="30">
        <f t="shared" si="3"/>
        <v>2.4491576635111808E-2</v>
      </c>
      <c r="R6" s="4">
        <f t="shared" si="4"/>
        <v>182.90782938091652</v>
      </c>
      <c r="S6" s="4">
        <f t="shared" si="5"/>
        <v>4.5921706190834639</v>
      </c>
    </row>
    <row r="7" spans="2:19" ht="14.4" customHeight="1" x14ac:dyDescent="0.3">
      <c r="B7" t="s">
        <v>42</v>
      </c>
      <c r="F7" s="1">
        <v>6</v>
      </c>
      <c r="I7">
        <v>2</v>
      </c>
      <c r="J7" s="14">
        <f>'Performance evolution'!L7</f>
        <v>1.5</v>
      </c>
      <c r="K7" s="25">
        <f>'Performance evolution'!K7</f>
        <v>1.2008476258325687</v>
      </c>
      <c r="L7" s="15">
        <f t="shared" si="6"/>
        <v>741.45855229519941</v>
      </c>
      <c r="M7" s="40">
        <f t="shared" si="7"/>
        <v>8.5414477048005804</v>
      </c>
      <c r="N7" s="31">
        <f t="shared" si="0"/>
        <v>68.386303259976501</v>
      </c>
      <c r="O7" s="31">
        <f t="shared" si="1"/>
        <v>2.6580505667877201</v>
      </c>
      <c r="P7" s="30">
        <f t="shared" si="2"/>
        <v>0.96258604064062347</v>
      </c>
      <c r="Q7" s="30">
        <f t="shared" si="3"/>
        <v>3.741395935937649E-2</v>
      </c>
      <c r="R7" s="4">
        <f t="shared" si="4"/>
        <v>180.48488262011691</v>
      </c>
      <c r="S7" s="4">
        <f t="shared" si="5"/>
        <v>7.0151173798830921</v>
      </c>
    </row>
    <row r="8" spans="2:19" ht="14.4" customHeight="1" x14ac:dyDescent="0.3">
      <c r="B8" t="s">
        <v>43</v>
      </c>
      <c r="F8" s="1">
        <v>1.7</v>
      </c>
      <c r="I8">
        <v>2.5</v>
      </c>
      <c r="J8" s="14">
        <f>'Performance evolution'!L8</f>
        <v>1.5</v>
      </c>
      <c r="K8" s="25">
        <f>'Performance evolution'!K8</f>
        <v>1.2012376012551851</v>
      </c>
      <c r="L8" s="15">
        <f t="shared" si="6"/>
        <v>736.57879684151646</v>
      </c>
      <c r="M8" s="40">
        <f t="shared" si="7"/>
        <v>13.421203158483527</v>
      </c>
      <c r="N8" s="31">
        <f t="shared" si="0"/>
        <v>68.270185239431825</v>
      </c>
      <c r="O8" s="31">
        <f t="shared" si="1"/>
        <v>3.6860605493243992</v>
      </c>
      <c r="P8" s="30">
        <f t="shared" si="2"/>
        <v>0.94877358443427329</v>
      </c>
      <c r="Q8" s="30">
        <f t="shared" si="3"/>
        <v>5.122641556572672E-2</v>
      </c>
      <c r="R8" s="4">
        <f t="shared" si="4"/>
        <v>177.89504708142624</v>
      </c>
      <c r="S8" s="4">
        <f t="shared" si="5"/>
        <v>9.6049529185737601</v>
      </c>
    </row>
    <row r="9" spans="2:19" x14ac:dyDescent="0.3">
      <c r="B9" s="27"/>
      <c r="I9">
        <v>3</v>
      </c>
      <c r="J9" s="14">
        <f>'Performance evolution'!L9</f>
        <v>1.5</v>
      </c>
      <c r="K9" s="25">
        <f>'Performance evolution'!K9</f>
        <v>1.2017698535986099</v>
      </c>
      <c r="L9" s="15">
        <f t="shared" si="6"/>
        <v>730.32914471256356</v>
      </c>
      <c r="M9" s="40">
        <f t="shared" si="7"/>
        <v>19.670855287436403</v>
      </c>
      <c r="N9" s="31">
        <f t="shared" si="0"/>
        <v>68.120460774143737</v>
      </c>
      <c r="O9" s="31">
        <f t="shared" si="1"/>
        <v>4.6678323165152911</v>
      </c>
      <c r="P9" s="30">
        <f t="shared" si="2"/>
        <v>0.93587111170883719</v>
      </c>
      <c r="Q9" s="30">
        <f t="shared" si="3"/>
        <v>6.4128888291162825E-2</v>
      </c>
      <c r="R9" s="4">
        <f t="shared" si="4"/>
        <v>175.47583344540698</v>
      </c>
      <c r="S9" s="4">
        <f t="shared" si="5"/>
        <v>12.02416655459303</v>
      </c>
    </row>
    <row r="10" spans="2:19" x14ac:dyDescent="0.3">
      <c r="I10">
        <v>3.5</v>
      </c>
      <c r="J10" s="14">
        <f>'Performance evolution'!L10</f>
        <v>1.5</v>
      </c>
      <c r="K10" s="25">
        <f>'Performance evolution'!K10</f>
        <v>1.2025159915903367</v>
      </c>
      <c r="L10" s="15">
        <f t="shared" si="6"/>
        <v>723.22269197982973</v>
      </c>
      <c r="M10" s="40">
        <f t="shared" si="7"/>
        <v>26.777308020170331</v>
      </c>
      <c r="N10" s="31">
        <f t="shared" si="0"/>
        <v>67.948811849177133</v>
      </c>
      <c r="O10" s="31">
        <f t="shared" si="1"/>
        <v>5.5393983414475239</v>
      </c>
      <c r="P10" s="30">
        <f t="shared" si="2"/>
        <v>0.9246219451109422</v>
      </c>
      <c r="Q10" s="30">
        <f t="shared" si="3"/>
        <v>7.5378054889057827E-2</v>
      </c>
      <c r="R10" s="4">
        <f t="shared" si="4"/>
        <v>173.36661470830165</v>
      </c>
      <c r="S10" s="4">
        <f t="shared" si="5"/>
        <v>14.133385291698342</v>
      </c>
    </row>
    <row r="11" spans="2:19" x14ac:dyDescent="0.3">
      <c r="I11">
        <v>4</v>
      </c>
      <c r="J11" s="14">
        <f>'Performance evolution'!L11</f>
        <v>1.5</v>
      </c>
      <c r="K11" s="25">
        <f>'Performance evolution'!K11</f>
        <v>1.2035876537990415</v>
      </c>
      <c r="L11" s="15">
        <f t="shared" si="6"/>
        <v>715.78363369317401</v>
      </c>
      <c r="M11" s="40">
        <f t="shared" si="7"/>
        <v>34.216366306826089</v>
      </c>
      <c r="N11" s="31">
        <f t="shared" si="0"/>
        <v>67.767506786357288</v>
      </c>
      <c r="O11" s="31">
        <f t="shared" si="1"/>
        <v>6.2933518835110371</v>
      </c>
      <c r="P11" s="30">
        <f t="shared" si="2"/>
        <v>0.91502458928319874</v>
      </c>
      <c r="Q11" s="30">
        <f t="shared" si="3"/>
        <v>8.4975410716801328E-2</v>
      </c>
      <c r="R11" s="4">
        <f t="shared" si="4"/>
        <v>171.56711049059976</v>
      </c>
      <c r="S11" s="4">
        <f t="shared" si="5"/>
        <v>15.932889509400249</v>
      </c>
    </row>
    <row r="12" spans="2:19" x14ac:dyDescent="0.3">
      <c r="I12">
        <v>4.5</v>
      </c>
      <c r="J12" s="14">
        <f>'Performance evolution'!L12</f>
        <v>1.5</v>
      </c>
      <c r="K12" s="25">
        <f>'Performance evolution'!K12</f>
        <v>1.2051572548090952</v>
      </c>
      <c r="L12" s="15">
        <f t="shared" si="6"/>
        <v>708.40483576048041</v>
      </c>
      <c r="M12" s="40">
        <f t="shared" si="7"/>
        <v>41.595164239519818</v>
      </c>
      <c r="N12" s="31">
        <f t="shared" si="0"/>
        <v>67.585999467931813</v>
      </c>
      <c r="O12" s="31">
        <f t="shared" si="1"/>
        <v>6.95026713416107</v>
      </c>
      <c r="P12" s="30">
        <f t="shared" si="2"/>
        <v>0.90675321623949012</v>
      </c>
      <c r="Q12" s="30">
        <f t="shared" si="3"/>
        <v>9.3246783760509891E-2</v>
      </c>
      <c r="R12" s="4">
        <f t="shared" si="4"/>
        <v>170.01622804490441</v>
      </c>
      <c r="S12" s="4">
        <f t="shared" si="5"/>
        <v>17.483771955095605</v>
      </c>
    </row>
    <row r="13" spans="2:19" x14ac:dyDescent="0.3">
      <c r="I13">
        <v>5</v>
      </c>
      <c r="J13" s="14">
        <f>'Performance evolution'!L13</f>
        <v>1.5</v>
      </c>
      <c r="K13" s="25">
        <f>'Performance evolution'!K13</f>
        <v>1.2074851634876675</v>
      </c>
      <c r="L13" s="15">
        <f t="shared" si="6"/>
        <v>701.3198548652648</v>
      </c>
      <c r="M13" s="40">
        <f t="shared" si="7"/>
        <v>48.680145134735469</v>
      </c>
      <c r="N13" s="31">
        <f t="shared" si="0"/>
        <v>67.410123157673496</v>
      </c>
      <c r="O13" s="31">
        <f t="shared" si="1"/>
        <v>7.5429361944419053</v>
      </c>
      <c r="P13" s="30">
        <f t="shared" si="2"/>
        <v>0.89936453215329604</v>
      </c>
      <c r="Q13" s="30">
        <f t="shared" si="3"/>
        <v>0.10063546784670399</v>
      </c>
      <c r="R13" s="4">
        <f t="shared" si="4"/>
        <v>168.630849778743</v>
      </c>
      <c r="S13" s="4">
        <f t="shared" si="5"/>
        <v>18.869150221256998</v>
      </c>
    </row>
    <row r="14" spans="2:19" x14ac:dyDescent="0.3">
      <c r="I14">
        <v>5.5</v>
      </c>
      <c r="J14" s="14">
        <f>'Performance evolution'!L14</f>
        <v>1.5</v>
      </c>
      <c r="K14" s="25">
        <f>'Performance evolution'!K14</f>
        <v>1.2109503110570272</v>
      </c>
      <c r="L14" s="15">
        <f t="shared" ref="L14:L30" si="8">L13-($F$2*$F$3*$F$4*($F$5/2))*L13/SUM($L13:$M13)+R13</f>
        <v>694.62074092769171</v>
      </c>
      <c r="M14" s="40">
        <f t="shared" ref="M14:M30" si="9">M13-($F$2*$F$3*$F$4*($F$5/2))*M13/SUM($L13:$M13)+S13</f>
        <v>55.379259072308599</v>
      </c>
      <c r="N14" s="31">
        <f t="shared" si="0"/>
        <v>67.24235973230661</v>
      </c>
      <c r="O14" s="31">
        <f t="shared" si="1"/>
        <v>8.1116746657383025</v>
      </c>
      <c r="P14" s="30">
        <f t="shared" si="2"/>
        <v>0.8923524834398413</v>
      </c>
      <c r="Q14" s="30">
        <f t="shared" si="3"/>
        <v>0.10764751656015863</v>
      </c>
      <c r="R14" s="4">
        <f t="shared" si="4"/>
        <v>167.31609064497025</v>
      </c>
      <c r="S14" s="4">
        <f t="shared" si="5"/>
        <v>20.183909355029744</v>
      </c>
    </row>
    <row r="15" spans="2:19" x14ac:dyDescent="0.3">
      <c r="I15">
        <v>6</v>
      </c>
      <c r="J15" s="14">
        <f>'Performance evolution'!L15</f>
        <v>1.5</v>
      </c>
      <c r="K15" s="25">
        <f>'Performance evolution'!K15</f>
        <v>1.2160766206419642</v>
      </c>
      <c r="L15" s="15">
        <f t="shared" si="8"/>
        <v>688.28164634073914</v>
      </c>
      <c r="M15" s="15">
        <f t="shared" si="9"/>
        <v>61.718353659261197</v>
      </c>
      <c r="N15" s="31">
        <f t="shared" si="0"/>
        <v>67.082276315809281</v>
      </c>
      <c r="O15" s="31">
        <f t="shared" si="1"/>
        <v>8.7053585408234948</v>
      </c>
      <c r="P15" s="30">
        <f t="shared" si="2"/>
        <v>0.88513484347029181</v>
      </c>
      <c r="Q15" s="30">
        <f t="shared" si="3"/>
        <v>0.11486515652970822</v>
      </c>
      <c r="R15" s="4">
        <f t="shared" si="4"/>
        <v>165.96278315067971</v>
      </c>
      <c r="S15" s="4">
        <f t="shared" si="5"/>
        <v>21.537216849320291</v>
      </c>
    </row>
    <row r="16" spans="2:19" x14ac:dyDescent="0.3">
      <c r="I16">
        <v>6.5</v>
      </c>
      <c r="J16" s="14">
        <f>'Performance evolution'!L16</f>
        <v>1.5</v>
      </c>
      <c r="K16" s="25">
        <f>'Performance evolution'!K16</f>
        <v>1.2235439753666559</v>
      </c>
      <c r="L16" s="15">
        <f t="shared" si="8"/>
        <v>682.1740179062341</v>
      </c>
      <c r="M16" s="15">
        <f t="shared" si="9"/>
        <v>67.8259820937662</v>
      </c>
      <c r="N16" s="31">
        <f t="shared" si="0"/>
        <v>66.926788101176811</v>
      </c>
      <c r="O16" s="31">
        <f t="shared" si="1"/>
        <v>9.3852831247925046</v>
      </c>
      <c r="P16" s="30">
        <f t="shared" si="2"/>
        <v>0.87701443593371298</v>
      </c>
      <c r="Q16" s="30">
        <f t="shared" si="3"/>
        <v>0.12298556406628698</v>
      </c>
      <c r="R16" s="4">
        <f t="shared" si="4"/>
        <v>164.44020673757117</v>
      </c>
      <c r="S16" s="4">
        <f t="shared" si="5"/>
        <v>23.059793262428808</v>
      </c>
    </row>
    <row r="17" spans="9:19" x14ac:dyDescent="0.3">
      <c r="I17">
        <v>7</v>
      </c>
      <c r="J17" s="14">
        <f>'Performance evolution'!L17</f>
        <v>1.5</v>
      </c>
      <c r="K17" s="25">
        <f>'Performance evolution'!K17</f>
        <v>1.2341735488211589</v>
      </c>
      <c r="L17" s="15">
        <f t="shared" si="8"/>
        <v>676.0707201672468</v>
      </c>
      <c r="M17" s="15">
        <f t="shared" si="9"/>
        <v>73.929279832753465</v>
      </c>
      <c r="N17" s="31">
        <f t="shared" si="0"/>
        <v>66.77016369066088</v>
      </c>
      <c r="O17" s="31">
        <f t="shared" si="1"/>
        <v>10.231062027731774</v>
      </c>
      <c r="P17" s="30">
        <f t="shared" si="2"/>
        <v>0.8671311796366904</v>
      </c>
      <c r="Q17" s="30">
        <f t="shared" si="3"/>
        <v>0.13286882036330969</v>
      </c>
      <c r="R17" s="4">
        <f t="shared" si="4"/>
        <v>162.58709618187945</v>
      </c>
      <c r="S17" s="4">
        <f t="shared" si="5"/>
        <v>24.912903818120565</v>
      </c>
    </row>
    <row r="18" spans="9:19" x14ac:dyDescent="0.3">
      <c r="I18">
        <v>7.5</v>
      </c>
      <c r="J18" s="14">
        <f>'Performance evolution'!L18</f>
        <v>1.5</v>
      </c>
      <c r="K18" s="25">
        <f>'Performance evolution'!K18</f>
        <v>1.2488846690571396</v>
      </c>
      <c r="L18" s="15">
        <f t="shared" si="8"/>
        <v>669.64013630731461</v>
      </c>
      <c r="M18" s="15">
        <f t="shared" si="9"/>
        <v>80.359863692685664</v>
      </c>
      <c r="N18" s="31">
        <f t="shared" si="0"/>
        <v>66.603769036254263</v>
      </c>
      <c r="O18" s="31">
        <f t="shared" si="1"/>
        <v>11.349341421706574</v>
      </c>
      <c r="P18" s="30">
        <f t="shared" si="2"/>
        <v>0.85440810052310701</v>
      </c>
      <c r="Q18" s="30">
        <f t="shared" si="3"/>
        <v>0.14559189947689305</v>
      </c>
      <c r="R18" s="4">
        <f t="shared" si="4"/>
        <v>160.20151884808257</v>
      </c>
      <c r="S18" s="4">
        <f t="shared" si="5"/>
        <v>27.298481151917446</v>
      </c>
    </row>
    <row r="19" spans="9:19" x14ac:dyDescent="0.3">
      <c r="I19">
        <v>8</v>
      </c>
      <c r="J19" s="14">
        <f>'Performance evolution'!L19</f>
        <v>1.5</v>
      </c>
      <c r="K19" s="25">
        <f>'Performance evolution'!K19</f>
        <v>1.2686297901478318</v>
      </c>
      <c r="L19" s="15">
        <f t="shared" si="8"/>
        <v>662.43162107856858</v>
      </c>
      <c r="M19" s="15">
        <f t="shared" si="9"/>
        <v>87.568378921431702</v>
      </c>
      <c r="N19" s="31">
        <f t="shared" si="0"/>
        <v>66.41554125396452</v>
      </c>
      <c r="O19" s="31">
        <f t="shared" si="1"/>
        <v>12.887395076979498</v>
      </c>
      <c r="P19" s="30">
        <f t="shared" si="2"/>
        <v>0.83749157757288695</v>
      </c>
      <c r="Q19" s="30">
        <f t="shared" si="3"/>
        <v>0.162508422427113</v>
      </c>
      <c r="R19" s="4">
        <f t="shared" si="4"/>
        <v>157.02967079491631</v>
      </c>
      <c r="S19" s="4">
        <f t="shared" si="5"/>
        <v>30.470329205083686</v>
      </c>
    </row>
    <row r="20" spans="9:19" x14ac:dyDescent="0.3">
      <c r="I20">
        <v>8.5</v>
      </c>
      <c r="J20" s="14">
        <f>'Performance evolution'!L20</f>
        <v>1.5</v>
      </c>
      <c r="K20" s="25">
        <f>'Performance evolution'!K20</f>
        <v>1.2943185559528754</v>
      </c>
      <c r="L20" s="15">
        <f t="shared" si="8"/>
        <v>653.85338660384286</v>
      </c>
      <c r="M20" s="15">
        <f t="shared" si="9"/>
        <v>96.146613396157477</v>
      </c>
      <c r="N20" s="31">
        <f t="shared" si="0"/>
        <v>66.189151324381271</v>
      </c>
      <c r="O20" s="31">
        <f t="shared" si="1"/>
        <v>15.0546652310812</v>
      </c>
      <c r="P20" s="30">
        <f t="shared" si="2"/>
        <v>0.81469771030754223</v>
      </c>
      <c r="Q20" s="30">
        <f t="shared" si="3"/>
        <v>0.18530228969245774</v>
      </c>
      <c r="R20" s="4">
        <f t="shared" si="4"/>
        <v>152.75582068266417</v>
      </c>
      <c r="S20" s="4">
        <f t="shared" si="5"/>
        <v>34.744179317335828</v>
      </c>
    </row>
    <row r="21" spans="9:19" x14ac:dyDescent="0.3">
      <c r="I21">
        <v>9</v>
      </c>
      <c r="J21" s="14">
        <f>'Performance evolution'!L21</f>
        <v>1.5</v>
      </c>
      <c r="K21" s="25">
        <f>'Performance evolution'!K21</f>
        <v>1.3267382729077177</v>
      </c>
      <c r="L21" s="15">
        <f t="shared" si="8"/>
        <v>643.14586063554634</v>
      </c>
      <c r="M21" s="15">
        <f t="shared" si="9"/>
        <v>106.85413936445394</v>
      </c>
      <c r="N21" s="31">
        <f t="shared" si="0"/>
        <v>65.90281964602913</v>
      </c>
      <c r="O21" s="31">
        <f t="shared" si="1"/>
        <v>18.155787851368128</v>
      </c>
      <c r="P21" s="30">
        <f t="shared" si="2"/>
        <v>0.7840103661968193</v>
      </c>
      <c r="Q21" s="30">
        <f t="shared" si="3"/>
        <v>0.21598963380318062</v>
      </c>
      <c r="R21" s="4">
        <f t="shared" si="4"/>
        <v>147.00194366190362</v>
      </c>
      <c r="S21" s="4">
        <f t="shared" si="5"/>
        <v>40.498056338096369</v>
      </c>
    </row>
    <row r="22" spans="9:19" x14ac:dyDescent="0.3">
      <c r="I22">
        <v>9.5</v>
      </c>
      <c r="J22" s="14">
        <f>'Performance evolution'!L22</f>
        <v>1.5</v>
      </c>
      <c r="K22" s="25">
        <f>'Performance evolution'!K22</f>
        <v>1.3664698220215097</v>
      </c>
      <c r="L22" s="15">
        <f t="shared" si="8"/>
        <v>629.36133913856338</v>
      </c>
      <c r="M22" s="15">
        <f t="shared" si="9"/>
        <v>120.63866086143685</v>
      </c>
      <c r="N22" s="31">
        <f t="shared" si="0"/>
        <v>65.527880377287048</v>
      </c>
      <c r="O22" s="31">
        <f t="shared" si="1"/>
        <v>22.637861033948209</v>
      </c>
      <c r="P22" s="30">
        <f t="shared" si="2"/>
        <v>0.74323517648019921</v>
      </c>
      <c r="Q22" s="30">
        <f t="shared" si="3"/>
        <v>0.25676482351980073</v>
      </c>
      <c r="R22" s="4">
        <f t="shared" si="4"/>
        <v>139.35659559003736</v>
      </c>
      <c r="S22" s="4">
        <f t="shared" si="5"/>
        <v>48.143404409962635</v>
      </c>
    </row>
    <row r="23" spans="9:19" x14ac:dyDescent="0.3">
      <c r="I23">
        <v>10</v>
      </c>
      <c r="J23" s="14">
        <f>'Performance evolution'!L23</f>
        <v>1.5</v>
      </c>
      <c r="K23" s="25">
        <f>'Performance evolution'!K23</f>
        <v>1.413791315571453</v>
      </c>
      <c r="L23" s="15">
        <f t="shared" si="8"/>
        <v>611.37759994395992</v>
      </c>
      <c r="M23" s="15">
        <f t="shared" si="9"/>
        <v>138.62240005604028</v>
      </c>
      <c r="N23" s="31">
        <f t="shared" si="0"/>
        <v>65.027560980748802</v>
      </c>
      <c r="O23" s="31">
        <f t="shared" si="1"/>
        <v>29.150602127249712</v>
      </c>
      <c r="P23" s="30">
        <f t="shared" si="2"/>
        <v>0.69047387244300629</v>
      </c>
      <c r="Q23" s="30">
        <f t="shared" si="3"/>
        <v>0.30952612755699377</v>
      </c>
      <c r="R23" s="4">
        <f t="shared" si="4"/>
        <v>129.46385108306367</v>
      </c>
      <c r="S23" s="4">
        <f t="shared" si="5"/>
        <v>58.036148916936334</v>
      </c>
    </row>
    <row r="24" spans="9:19" x14ac:dyDescent="0.3">
      <c r="I24">
        <v>10.5</v>
      </c>
      <c r="J24" s="14">
        <f>'Performance evolution'!L24</f>
        <v>1.5</v>
      </c>
      <c r="K24" s="25">
        <f>'Performance evolution'!K24</f>
        <v>1.4685612323620336</v>
      </c>
      <c r="L24" s="15">
        <f t="shared" si="8"/>
        <v>587.99705104103373</v>
      </c>
      <c r="M24" s="15">
        <f t="shared" si="9"/>
        <v>162.00294895896656</v>
      </c>
      <c r="N24" s="31">
        <f t="shared" si="0"/>
        <v>64.357119595061022</v>
      </c>
      <c r="O24" s="31">
        <f t="shared" si="1"/>
        <v>38.606446113530858</v>
      </c>
      <c r="P24" s="30">
        <f t="shared" si="2"/>
        <v>0.62504750250399188</v>
      </c>
      <c r="Q24" s="30">
        <f t="shared" si="3"/>
        <v>0.37495249749600801</v>
      </c>
      <c r="R24" s="4">
        <f t="shared" si="4"/>
        <v>117.19640671949848</v>
      </c>
      <c r="S24" s="4">
        <f t="shared" si="5"/>
        <v>70.303593280501502</v>
      </c>
    </row>
    <row r="25" spans="9:19" x14ac:dyDescent="0.3">
      <c r="I25">
        <v>11</v>
      </c>
      <c r="J25" s="14">
        <f>'Performance evolution'!L25</f>
        <v>1.5</v>
      </c>
      <c r="K25" s="25">
        <f>'Performance evolution'!K25</f>
        <v>1.5300806486939795</v>
      </c>
      <c r="L25" s="15">
        <f t="shared" si="8"/>
        <v>558.19419500027379</v>
      </c>
      <c r="M25" s="15">
        <f t="shared" si="9"/>
        <v>191.80580499972643</v>
      </c>
      <c r="N25" s="31">
        <f t="shared" si="0"/>
        <v>63.467234250518061</v>
      </c>
      <c r="O25" s="31">
        <f t="shared" si="1"/>
        <v>52.203698623540703</v>
      </c>
      <c r="P25" s="30">
        <f t="shared" si="2"/>
        <v>0.54868783949050093</v>
      </c>
      <c r="Q25" s="30">
        <f t="shared" si="3"/>
        <v>0.45131216050949907</v>
      </c>
      <c r="R25" s="4">
        <f t="shared" si="4"/>
        <v>102.87896990446892</v>
      </c>
      <c r="S25" s="4">
        <f t="shared" si="5"/>
        <v>84.621030095531083</v>
      </c>
    </row>
    <row r="26" spans="9:19" x14ac:dyDescent="0.3">
      <c r="I26">
        <v>11.5</v>
      </c>
      <c r="J26" s="14">
        <f>'Performance evolution'!L26</f>
        <v>1.5</v>
      </c>
      <c r="K26" s="25">
        <f>'Performance evolution'!K26</f>
        <v>1.596951627870417</v>
      </c>
      <c r="L26" s="15">
        <f t="shared" si="8"/>
        <v>521.52461615467428</v>
      </c>
      <c r="M26" s="15">
        <f t="shared" si="9"/>
        <v>228.47538384532589</v>
      </c>
      <c r="N26" s="31">
        <f t="shared" si="0"/>
        <v>62.312419068641134</v>
      </c>
      <c r="O26" s="31">
        <f t="shared" si="1"/>
        <v>71.340772547703537</v>
      </c>
      <c r="P26" s="30">
        <f t="shared" si="2"/>
        <v>0.46622469927624871</v>
      </c>
      <c r="Q26" s="30">
        <f t="shared" si="3"/>
        <v>0.53377530072375134</v>
      </c>
      <c r="R26" s="4">
        <f t="shared" si="4"/>
        <v>87.417131114296637</v>
      </c>
      <c r="S26" s="4">
        <f t="shared" si="5"/>
        <v>100.08286888570338</v>
      </c>
    </row>
    <row r="27" spans="9:19" x14ac:dyDescent="0.3">
      <c r="I27">
        <v>12</v>
      </c>
      <c r="J27" s="14">
        <f>'Performance evolution'!L27</f>
        <v>1.5</v>
      </c>
      <c r="K27" s="25">
        <f>'Performance evolution'!K27</f>
        <v>1.6669751070433967</v>
      </c>
      <c r="L27" s="15">
        <f t="shared" si="8"/>
        <v>478.56059323030235</v>
      </c>
      <c r="M27" s="15">
        <f t="shared" si="9"/>
        <v>271.43940676969783</v>
      </c>
      <c r="N27" s="31">
        <f t="shared" si="0"/>
        <v>60.863837336330441</v>
      </c>
      <c r="O27" s="31">
        <f t="shared" si="1"/>
        <v>97.324109095889469</v>
      </c>
      <c r="P27" s="30">
        <f t="shared" si="2"/>
        <v>0.38475647929603324</v>
      </c>
      <c r="Q27" s="30">
        <f t="shared" si="3"/>
        <v>0.61524352070396671</v>
      </c>
      <c r="R27" s="4">
        <f t="shared" si="4"/>
        <v>72.14183986800623</v>
      </c>
      <c r="S27" s="4">
        <f t="shared" si="5"/>
        <v>115.35816013199376</v>
      </c>
    </row>
    <row r="28" spans="9:19" x14ac:dyDescent="0.3">
      <c r="I28">
        <v>12.5</v>
      </c>
      <c r="J28" s="14">
        <f>'Performance evolution'!L28</f>
        <v>1.5</v>
      </c>
      <c r="K28" s="25">
        <f>'Performance evolution'!K28</f>
        <v>1.7371602531289634</v>
      </c>
      <c r="L28" s="15">
        <f t="shared" si="8"/>
        <v>431.06228479073303</v>
      </c>
      <c r="M28" s="15">
        <f t="shared" si="9"/>
        <v>318.93771520926714</v>
      </c>
      <c r="N28" s="31">
        <f t="shared" si="0"/>
        <v>59.121537045567408</v>
      </c>
      <c r="O28" s="31">
        <f t="shared" si="1"/>
        <v>130.80698310062294</v>
      </c>
      <c r="P28" s="30">
        <f t="shared" si="2"/>
        <v>0.31128309218679123</v>
      </c>
      <c r="Q28" s="30">
        <f t="shared" si="3"/>
        <v>0.68871690781320871</v>
      </c>
      <c r="R28" s="4">
        <f t="shared" si="4"/>
        <v>58.365579785023357</v>
      </c>
      <c r="S28" s="4">
        <f t="shared" si="5"/>
        <v>129.13442021497664</v>
      </c>
    </row>
    <row r="29" spans="9:19" x14ac:dyDescent="0.3">
      <c r="I29">
        <v>13</v>
      </c>
      <c r="J29" s="14">
        <f>'Performance evolution'!L29</f>
        <v>1.5</v>
      </c>
      <c r="K29" s="25">
        <f>'Performance evolution'!K29</f>
        <v>1.8039309103440118</v>
      </c>
      <c r="L29" s="15">
        <f t="shared" si="8"/>
        <v>381.66229337807317</v>
      </c>
      <c r="M29" s="15">
        <f t="shared" si="9"/>
        <v>368.33770662192705</v>
      </c>
      <c r="N29" s="31">
        <f t="shared" si="0"/>
        <v>57.119110941138807</v>
      </c>
      <c r="O29" s="31">
        <f t="shared" si="1"/>
        <v>171.05136275733969</v>
      </c>
      <c r="P29" s="30">
        <f t="shared" si="2"/>
        <v>0.25033524283523323</v>
      </c>
      <c r="Q29" s="30">
        <f t="shared" si="3"/>
        <v>0.74966475716476677</v>
      </c>
      <c r="R29" s="4">
        <f t="shared" si="4"/>
        <v>46.937858031606233</v>
      </c>
      <c r="S29" s="4">
        <f t="shared" si="5"/>
        <v>140.56214196839377</v>
      </c>
    </row>
    <row r="30" spans="9:19" x14ac:dyDescent="0.3">
      <c r="I30">
        <v>13.5</v>
      </c>
      <c r="J30" s="14">
        <f>'Performance evolution'!L30</f>
        <v>1.5</v>
      </c>
      <c r="K30" s="25">
        <f>'Performance evolution'!K30</f>
        <v>1.8635859948025992</v>
      </c>
      <c r="L30" s="15">
        <f t="shared" si="8"/>
        <v>333.18457806516113</v>
      </c>
      <c r="M30" s="15">
        <f t="shared" si="9"/>
        <v>416.81542193483915</v>
      </c>
      <c r="N30" s="31">
        <f t="shared" si="0"/>
        <v>54.917993935682162</v>
      </c>
      <c r="O30" s="31">
        <f t="shared" si="1"/>
        <v>215.37385435122368</v>
      </c>
      <c r="P30" s="30">
        <f t="shared" si="2"/>
        <v>0.20318035591435421</v>
      </c>
      <c r="Q30" s="30">
        <f t="shared" si="3"/>
        <v>0.79681964408564576</v>
      </c>
      <c r="R30" s="4">
        <f t="shared" si="4"/>
        <v>38.096316733941414</v>
      </c>
      <c r="S30" s="4">
        <f t="shared" si="5"/>
        <v>149.40368326605858</v>
      </c>
    </row>
    <row r="31" spans="9:19" x14ac:dyDescent="0.3">
      <c r="I31">
        <v>14</v>
      </c>
      <c r="J31" s="14">
        <f>'Performance evolution'!L31</f>
        <v>1.5</v>
      </c>
      <c r="K31" s="25">
        <f>'Performance evolution'!K31</f>
        <v>1.9129787890501895</v>
      </c>
      <c r="L31" s="15">
        <f>L30-($F$2*$F$3*$F$4*($F$5/2))*L30/SUM($L30:$M30)+R30</f>
        <v>287.98475028281229</v>
      </c>
      <c r="M31" s="15">
        <f>M30-($F$2*$F$3*$F$4*($F$5/2))*M30/SUM($L30:$M30)+S30</f>
        <v>462.015249717188</v>
      </c>
      <c r="N31" s="31">
        <f t="shared" si="0"/>
        <v>52.595426650768651</v>
      </c>
      <c r="O31" s="31">
        <f t="shared" si="1"/>
        <v>259.32893115042657</v>
      </c>
      <c r="P31" s="30">
        <f t="shared" si="2"/>
        <v>0.16861596517028116</v>
      </c>
      <c r="Q31" s="30">
        <f t="shared" si="3"/>
        <v>0.83138403482971879</v>
      </c>
      <c r="R31" s="4">
        <f t="shared" si="4"/>
        <v>31.615493469427715</v>
      </c>
      <c r="S31" s="4">
        <f t="shared" si="5"/>
        <v>155.88450653057228</v>
      </c>
    </row>
    <row r="32" spans="9:19" x14ac:dyDescent="0.3">
      <c r="I32">
        <v>14.5</v>
      </c>
      <c r="J32" s="14">
        <f>'Performance evolution'!L32</f>
        <v>1.5</v>
      </c>
      <c r="K32" s="25">
        <f>'Performance evolution'!K32</f>
        <v>1.9502434322093714</v>
      </c>
      <c r="L32" s="15">
        <f t="shared" ref="L32:L42" si="10">L31-($F$2*$F$3*$F$4*($F$5/2))*L31/SUM($L31:$M31)+R31</f>
        <v>247.60405618153695</v>
      </c>
      <c r="M32" s="15">
        <f t="shared" ref="M32:M42" si="11">M31-($F$2*$F$3*$F$4*($F$5/2))*M31/SUM($L31:$M31)+S31</f>
        <v>502.39594381846337</v>
      </c>
      <c r="N32" s="31">
        <f t="shared" si="0"/>
        <v>50.23239572591676</v>
      </c>
      <c r="O32" s="31">
        <f t="shared" si="1"/>
        <v>297.94585290919281</v>
      </c>
      <c r="P32" s="30">
        <f t="shared" si="2"/>
        <v>0.14427206731848508</v>
      </c>
      <c r="Q32" s="30">
        <f t="shared" si="3"/>
        <v>0.85572793268151492</v>
      </c>
      <c r="R32" s="4">
        <f t="shared" si="4"/>
        <v>27.05101262221595</v>
      </c>
      <c r="S32" s="4">
        <f t="shared" si="5"/>
        <v>160.44898737778405</v>
      </c>
    </row>
    <row r="33" spans="9:19" x14ac:dyDescent="0.3">
      <c r="I33">
        <v>15</v>
      </c>
      <c r="J33" s="14">
        <f>'Performance evolution'!L33</f>
        <v>1.5</v>
      </c>
      <c r="K33" s="25">
        <f>'Performance evolution'!K33</f>
        <v>1.9752913394242029</v>
      </c>
      <c r="L33" s="15">
        <f t="shared" si="10"/>
        <v>212.75405475836868</v>
      </c>
      <c r="M33" s="15">
        <f t="shared" si="11"/>
        <v>537.2459452416316</v>
      </c>
      <c r="N33" s="31">
        <f t="shared" si="0"/>
        <v>47.904892790556445</v>
      </c>
      <c r="O33" s="31">
        <f t="shared" si="1"/>
        <v>327.57464703201242</v>
      </c>
      <c r="P33" s="30">
        <f t="shared" si="2"/>
        <v>0.12758323080185321</v>
      </c>
      <c r="Q33" s="30">
        <f t="shared" si="3"/>
        <v>0.8724167691981467</v>
      </c>
      <c r="R33" s="4">
        <f t="shared" si="4"/>
        <v>23.921855775347478</v>
      </c>
      <c r="S33" s="4">
        <f t="shared" si="5"/>
        <v>163.5781442246525</v>
      </c>
    </row>
    <row r="34" spans="9:19" x14ac:dyDescent="0.3">
      <c r="I34">
        <v>15.5</v>
      </c>
      <c r="J34" s="14">
        <f>'Performance evolution'!L34</f>
        <v>1.5</v>
      </c>
      <c r="K34" s="25">
        <f>'Performance evolution'!K34</f>
        <v>1.9898202601995665</v>
      </c>
      <c r="L34" s="15">
        <f t="shared" si="10"/>
        <v>183.48739684412399</v>
      </c>
      <c r="M34" s="15">
        <f t="shared" si="11"/>
        <v>566.51260315587626</v>
      </c>
      <c r="N34" s="31">
        <f t="shared" si="0"/>
        <v>45.678207635004902</v>
      </c>
      <c r="O34" s="31">
        <f t="shared" si="1"/>
        <v>347.22409323878702</v>
      </c>
      <c r="P34" s="30">
        <f t="shared" si="2"/>
        <v>0.11625843761520158</v>
      </c>
      <c r="Q34" s="30">
        <f t="shared" si="3"/>
        <v>0.8837415623847984</v>
      </c>
      <c r="R34" s="4">
        <f t="shared" si="4"/>
        <v>21.798457052850296</v>
      </c>
      <c r="S34" s="4">
        <f t="shared" si="5"/>
        <v>165.7015429471497</v>
      </c>
    </row>
    <row r="35" spans="9:19" x14ac:dyDescent="0.3">
      <c r="I35">
        <v>16</v>
      </c>
      <c r="J35" s="14">
        <f>'Performance evolution'!L35</f>
        <v>1.5</v>
      </c>
      <c r="K35" s="25">
        <f>'Performance evolution'!K35</f>
        <v>1.9967529708506588</v>
      </c>
      <c r="L35" s="15">
        <f t="shared" si="10"/>
        <v>159.4140046859433</v>
      </c>
      <c r="M35" s="15">
        <f t="shared" si="11"/>
        <v>590.58599531405696</v>
      </c>
      <c r="N35" s="31">
        <f t="shared" si="0"/>
        <v>43.602710459240953</v>
      </c>
      <c r="O35" s="31">
        <f t="shared" si="1"/>
        <v>358.51189205406683</v>
      </c>
      <c r="P35" s="30">
        <f t="shared" si="2"/>
        <v>0.10843354154938441</v>
      </c>
      <c r="Q35" s="30">
        <f t="shared" si="3"/>
        <v>0.89156645845061566</v>
      </c>
      <c r="R35" s="4">
        <f t="shared" si="4"/>
        <v>20.331289040509578</v>
      </c>
      <c r="S35" s="4">
        <f t="shared" si="5"/>
        <v>167.16871095949043</v>
      </c>
    </row>
    <row r="36" spans="9:19" x14ac:dyDescent="0.3">
      <c r="I36">
        <v>16.5</v>
      </c>
      <c r="J36" s="14">
        <f>'Performance evolution'!L36</f>
        <v>1.5</v>
      </c>
      <c r="K36" s="25">
        <f>'Performance evolution'!K36</f>
        <v>1.9992793651017049</v>
      </c>
      <c r="L36" s="15">
        <f t="shared" si="10"/>
        <v>139.89179255496705</v>
      </c>
      <c r="M36" s="15">
        <f t="shared" si="11"/>
        <v>610.10820744503314</v>
      </c>
      <c r="N36" s="31">
        <f t="shared" si="0"/>
        <v>41.710614904989839</v>
      </c>
      <c r="O36" s="31">
        <f t="shared" si="1"/>
        <v>364.37753448358438</v>
      </c>
      <c r="P36" s="30">
        <f t="shared" si="2"/>
        <v>0.10271320393808916</v>
      </c>
      <c r="Q36" s="30">
        <f t="shared" si="3"/>
        <v>0.89728679606191086</v>
      </c>
      <c r="R36" s="4">
        <f t="shared" si="4"/>
        <v>19.258725738391718</v>
      </c>
      <c r="S36" s="4">
        <f t="shared" si="5"/>
        <v>168.24127426160828</v>
      </c>
    </row>
    <row r="37" spans="9:19" x14ac:dyDescent="0.3">
      <c r="I37">
        <v>17</v>
      </c>
      <c r="J37" s="14">
        <f>'Performance evolution'!L37</f>
        <v>1.5</v>
      </c>
      <c r="K37" s="25">
        <f>'Performance evolution'!K37</f>
        <v>1.9999055450835357</v>
      </c>
      <c r="L37" s="15">
        <f t="shared" si="10"/>
        <v>124.17757015461703</v>
      </c>
      <c r="M37" s="15">
        <f t="shared" si="11"/>
        <v>625.82242984538323</v>
      </c>
      <c r="N37" s="31">
        <f t="shared" si="0"/>
        <v>40.015027721916688</v>
      </c>
      <c r="O37" s="31">
        <f t="shared" si="1"/>
        <v>367.52696130594052</v>
      </c>
      <c r="P37" s="30">
        <f t="shared" si="2"/>
        <v>9.8186269879498217E-2</v>
      </c>
      <c r="Q37" s="30">
        <f t="shared" si="3"/>
        <v>0.90181373012050181</v>
      </c>
      <c r="R37" s="4">
        <f t="shared" si="4"/>
        <v>18.409925602405917</v>
      </c>
      <c r="S37" s="4">
        <f t="shared" si="5"/>
        <v>169.09007439759409</v>
      </c>
    </row>
    <row r="38" spans="9:19" x14ac:dyDescent="0.3">
      <c r="I38">
        <v>17.5</v>
      </c>
      <c r="J38" s="14">
        <f>'Performance evolution'!L38</f>
        <v>1.5</v>
      </c>
      <c r="K38" s="25">
        <f>'Performance evolution'!K38</f>
        <v>1.9999942240307429</v>
      </c>
      <c r="L38" s="15">
        <f t="shared" si="10"/>
        <v>111.5431032183687</v>
      </c>
      <c r="M38" s="15">
        <f t="shared" si="11"/>
        <v>638.4568967816316</v>
      </c>
      <c r="N38" s="31">
        <f t="shared" si="0"/>
        <v>38.513017623787867</v>
      </c>
      <c r="O38" s="31">
        <f t="shared" si="1"/>
        <v>369.56680295912798</v>
      </c>
      <c r="P38" s="30">
        <f t="shared" si="2"/>
        <v>9.4376187405626907E-2</v>
      </c>
      <c r="Q38" s="30">
        <f t="shared" si="3"/>
        <v>0.90562381259437319</v>
      </c>
      <c r="R38" s="4">
        <f t="shared" si="4"/>
        <v>17.695535138555044</v>
      </c>
      <c r="S38" s="4">
        <f t="shared" si="5"/>
        <v>169.80446486144498</v>
      </c>
    </row>
    <row r="39" spans="9:19" x14ac:dyDescent="0.3">
      <c r="I39">
        <v>18</v>
      </c>
      <c r="J39" s="14">
        <f>'Performance evolution'!L39</f>
        <v>1.5</v>
      </c>
      <c r="K39" s="25">
        <f>'Performance evolution'!K39</f>
        <v>1.9999998751796342</v>
      </c>
      <c r="L39" s="15">
        <f t="shared" si="10"/>
        <v>101.35286255233157</v>
      </c>
      <c r="M39" s="15">
        <f t="shared" si="11"/>
        <v>648.6471374476688</v>
      </c>
      <c r="N39" s="31">
        <f t="shared" si="0"/>
        <v>37.192020975949859</v>
      </c>
      <c r="O39" s="31">
        <f t="shared" si="1"/>
        <v>371.11463601141668</v>
      </c>
      <c r="P39" s="30">
        <f t="shared" si="2"/>
        <v>9.1088451142006782E-2</v>
      </c>
      <c r="Q39" s="30">
        <f t="shared" si="3"/>
        <v>0.9089115488579933</v>
      </c>
      <c r="R39" s="4">
        <f t="shared" si="4"/>
        <v>17.079084589126271</v>
      </c>
      <c r="S39" s="4">
        <f t="shared" si="5"/>
        <v>170.42091541087373</v>
      </c>
    </row>
    <row r="40" spans="9:19" x14ac:dyDescent="0.3">
      <c r="I40">
        <v>18.5</v>
      </c>
      <c r="J40" s="14">
        <f>'Performance evolution'!L40</f>
        <v>1.5</v>
      </c>
      <c r="K40" s="25">
        <f>'Performance evolution'!K40</f>
        <v>1.9999999992055582</v>
      </c>
      <c r="L40" s="15">
        <f t="shared" si="10"/>
        <v>93.093731503374954</v>
      </c>
      <c r="M40" s="15">
        <f t="shared" si="11"/>
        <v>656.90626849662544</v>
      </c>
      <c r="N40" s="31">
        <f t="shared" si="0"/>
        <v>36.035905440913687</v>
      </c>
      <c r="O40" s="31">
        <f t="shared" si="1"/>
        <v>372.34843902282273</v>
      </c>
      <c r="P40" s="30">
        <f t="shared" si="2"/>
        <v>8.8240173575296288E-2</v>
      </c>
      <c r="Q40" s="30">
        <f t="shared" si="3"/>
        <v>0.91175982642470377</v>
      </c>
      <c r="R40" s="4">
        <f t="shared" si="4"/>
        <v>16.545032545368056</v>
      </c>
      <c r="S40" s="4">
        <f t="shared" si="5"/>
        <v>170.95496745463197</v>
      </c>
    </row>
    <row r="41" spans="9:19" x14ac:dyDescent="0.3">
      <c r="I41">
        <v>19</v>
      </c>
      <c r="J41" s="14">
        <f>'Performance evolution'!L41</f>
        <v>1.5</v>
      </c>
      <c r="K41" s="25">
        <f>'Performance evolution'!K41</f>
        <v>1.9999999999983689</v>
      </c>
      <c r="L41" s="15">
        <f t="shared" si="10"/>
        <v>86.365331172899289</v>
      </c>
      <c r="M41" s="15">
        <f t="shared" si="11"/>
        <v>663.63466882710122</v>
      </c>
      <c r="N41" s="31">
        <f t="shared" si="0"/>
        <v>35.028060467440085</v>
      </c>
      <c r="O41" s="31">
        <f t="shared" si="1"/>
        <v>373.34327406787992</v>
      </c>
      <c r="P41" s="30">
        <f t="shared" si="2"/>
        <v>8.5775022645255022E-2</v>
      </c>
      <c r="Q41" s="30">
        <f t="shared" si="3"/>
        <v>0.91422497735474506</v>
      </c>
      <c r="R41" s="4">
        <f t="shared" si="4"/>
        <v>16.082816745985316</v>
      </c>
      <c r="S41" s="4">
        <f t="shared" si="5"/>
        <v>171.4171832540147</v>
      </c>
    </row>
    <row r="42" spans="9:19" x14ac:dyDescent="0.3">
      <c r="I42">
        <v>19.5</v>
      </c>
      <c r="J42" s="14">
        <f>'Performance evolution'!L42</f>
        <v>1.5</v>
      </c>
      <c r="K42" s="25">
        <f>'Performance evolution'!K42</f>
        <v>1.9999999999999987</v>
      </c>
      <c r="L42" s="15">
        <f t="shared" si="10"/>
        <v>80.856815125659793</v>
      </c>
      <c r="M42" s="15">
        <f t="shared" si="11"/>
        <v>669.1431848743407</v>
      </c>
      <c r="N42" s="31">
        <f t="shared" si="0"/>
        <v>34.15239195999704</v>
      </c>
      <c r="O42" s="31">
        <f t="shared" si="1"/>
        <v>374.15106337453375</v>
      </c>
      <c r="P42" s="30">
        <f t="shared" si="2"/>
        <v>8.3644631251076074E-2</v>
      </c>
      <c r="Q42" s="30">
        <f t="shared" si="3"/>
        <v>0.91635536874892398</v>
      </c>
      <c r="R42" s="4">
        <f t="shared" si="4"/>
        <v>15.683368359576765</v>
      </c>
      <c r="S42" s="4">
        <f t="shared" si="5"/>
        <v>171.81663164042325</v>
      </c>
    </row>
    <row r="43" spans="9:19" x14ac:dyDescent="0.3">
      <c r="I43" s="8">
        <v>20</v>
      </c>
      <c r="J43" s="22">
        <f>'Performance evolution'!L43</f>
        <v>1.5</v>
      </c>
      <c r="K43" s="26">
        <f>'Performance evolution'!K43</f>
        <v>2</v>
      </c>
      <c r="L43" s="23">
        <f>L42-($F$2*$F$3*$F$4*($F$5/2))*L42/SUM($L42:$M42)+R42</f>
        <v>76.325979703821616</v>
      </c>
      <c r="M43" s="23">
        <f>M42-($F$2*$F$3*$F$4*($F$5/2))*M42/SUM($L42:$M42)+S42</f>
        <v>673.67402029617881</v>
      </c>
      <c r="N43" s="32">
        <f t="shared" si="0"/>
        <v>33.393707165458302</v>
      </c>
      <c r="O43" s="32">
        <f t="shared" si="1"/>
        <v>374.81104619046971</v>
      </c>
      <c r="P43" s="33">
        <f t="shared" si="2"/>
        <v>8.1806267298267246E-2</v>
      </c>
      <c r="Q43" s="33">
        <f t="shared" si="3"/>
        <v>0.91819373270173277</v>
      </c>
      <c r="R43" s="24">
        <f t="shared" si="4"/>
        <v>15.338675118425108</v>
      </c>
      <c r="S43" s="24">
        <f t="shared" si="5"/>
        <v>172.1613248815749</v>
      </c>
    </row>
    <row r="44" spans="9:19" x14ac:dyDescent="0.3">
      <c r="J44" s="14"/>
      <c r="K44" s="25"/>
      <c r="L44" s="15"/>
      <c r="M44" s="15"/>
      <c r="N44" s="31"/>
      <c r="O44" s="31"/>
      <c r="P44" s="30"/>
      <c r="Q44" s="30"/>
    </row>
  </sheetData>
  <pageMargins left="0.7" right="0.7" top="0.75" bottom="0.75" header="0.3" footer="0.3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AEE231-6410-4EA9-82F0-C6167D05DE0B}">
  <dimension ref="B2:S44"/>
  <sheetViews>
    <sheetView zoomScale="72" zoomScaleNormal="80" workbookViewId="0">
      <selection activeCell="F9" sqref="F9"/>
    </sheetView>
  </sheetViews>
  <sheetFormatPr defaultRowHeight="14.4" x14ac:dyDescent="0.3"/>
  <cols>
    <col min="3" max="3" width="11" customWidth="1"/>
    <col min="11" max="13" width="8.88671875" style="14"/>
  </cols>
  <sheetData>
    <row r="2" spans="2:19" ht="14.4" customHeight="1" x14ac:dyDescent="0.3">
      <c r="B2" t="s">
        <v>27</v>
      </c>
      <c r="F2" s="1">
        <v>1000000</v>
      </c>
      <c r="I2" t="s">
        <v>1</v>
      </c>
      <c r="J2" t="s">
        <v>46</v>
      </c>
      <c r="K2" t="s">
        <v>47</v>
      </c>
      <c r="L2" t="s">
        <v>38</v>
      </c>
      <c r="M2" t="s">
        <v>39</v>
      </c>
      <c r="N2" s="28" t="s">
        <v>44</v>
      </c>
      <c r="O2" t="s">
        <v>45</v>
      </c>
      <c r="P2" t="s">
        <v>48</v>
      </c>
      <c r="Q2" t="s">
        <v>49</v>
      </c>
      <c r="R2" t="s">
        <v>50</v>
      </c>
      <c r="S2" t="s">
        <v>51</v>
      </c>
    </row>
    <row r="3" spans="2:19" x14ac:dyDescent="0.3">
      <c r="B3" t="s">
        <v>28</v>
      </c>
      <c r="F3" s="16">
        <v>2.5000000000000001E-2</v>
      </c>
      <c r="I3">
        <v>0</v>
      </c>
      <c r="J3" s="14">
        <f>'Performance evolution'!N3</f>
        <v>0.9</v>
      </c>
      <c r="K3" s="25">
        <f>'Performance evolution'!M3</f>
        <v>0.7</v>
      </c>
      <c r="L3" s="15">
        <f>F2*F3*F4-M3</f>
        <v>1746.5000000000002</v>
      </c>
      <c r="M3" s="29">
        <f>F2*F3*F4*0.002</f>
        <v>3.5000000000000004</v>
      </c>
      <c r="N3" s="31">
        <f>IF($F$6=1,J3^$F$7*LOG(L3)^$F$8,EXP(J3*$F$7+LOG(L3)*$F$8))</f>
        <v>5.8885042114009609</v>
      </c>
      <c r="O3" s="31">
        <f>IF($F$6=1,K3^$F$7*LOG(M3)^$F$8,EXP(K3*$F$7+LOG(M3)*$F$8))</f>
        <v>4.1624176756155089E-2</v>
      </c>
      <c r="P3" s="30">
        <f>N3/SUM($N3:$O3)</f>
        <v>0.99298089787747568</v>
      </c>
      <c r="Q3" s="30">
        <f>O3/SUM($N3:$O3)</f>
        <v>7.0191021225242782E-3</v>
      </c>
      <c r="R3" s="4">
        <f>$F$2*$F$3*$F$4*($F$5/2)*P3</f>
        <v>390.9862285392561</v>
      </c>
      <c r="S3" s="4">
        <f>$F$2*$F$3*$F$4*($F$5/2)*Q3</f>
        <v>2.7637714607439348</v>
      </c>
    </row>
    <row r="4" spans="2:19" x14ac:dyDescent="0.3">
      <c r="B4" t="s">
        <v>29</v>
      </c>
      <c r="F4" s="17">
        <f>'Total market'!C6</f>
        <v>7.0000000000000007E-2</v>
      </c>
      <c r="I4">
        <v>0.5</v>
      </c>
      <c r="J4" s="14">
        <f>'Performance evolution'!N4</f>
        <v>0.9</v>
      </c>
      <c r="K4" s="25">
        <f>'Performance evolution'!M4</f>
        <v>0.70073936043929963</v>
      </c>
      <c r="L4" s="15">
        <f>L3-($F$2*$F$3*$F$4*($F$5/2))*L3/SUM($L3:$M3)+R3</f>
        <v>1744.5237285392564</v>
      </c>
      <c r="M4" s="15">
        <f>M3-($F$2*$F$3*$F$4*($F$5/2))*M3/SUM($L3:$M3)+S3</f>
        <v>5.4762714607439351</v>
      </c>
      <c r="N4" s="31">
        <f t="shared" ref="N4:O43" si="0">IF($F$6=1,J4^$F$7*LOG(L4)^$F$8,EXP(J4*$F$7+LOG(L4)*$F$8))</f>
        <v>5.8867182395508895</v>
      </c>
      <c r="O4" s="31">
        <f t="shared" si="0"/>
        <v>7.713369527408237E-2</v>
      </c>
      <c r="P4" s="30">
        <f t="shared" ref="P4:P43" si="1">N4/SUM($N4:$O4)</f>
        <v>0.98706646373568185</v>
      </c>
      <c r="Q4" s="30">
        <f t="shared" ref="Q4:Q43" si="2">O4/SUM($N4:$O4)</f>
        <v>1.2933536264318087E-2</v>
      </c>
      <c r="R4" s="4">
        <f t="shared" ref="R4:S43" si="3">$F$2*$F$3*$F$4*($F$5/2)*P4</f>
        <v>388.65742009592481</v>
      </c>
      <c r="S4" s="4">
        <f t="shared" si="3"/>
        <v>5.0925799040752473</v>
      </c>
    </row>
    <row r="5" spans="2:19" x14ac:dyDescent="0.3">
      <c r="B5" t="s">
        <v>40</v>
      </c>
      <c r="F5" s="17">
        <v>0.45</v>
      </c>
      <c r="I5">
        <v>1</v>
      </c>
      <c r="J5" s="14">
        <f>'Performance evolution'!N5</f>
        <v>0.9</v>
      </c>
      <c r="K5" s="25">
        <f>'Performance evolution'!M5</f>
        <v>0.70164925751904428</v>
      </c>
      <c r="L5" s="15">
        <f t="shared" ref="L5:L13" si="4">L4-($F$2*$F$3*$F$4*($F$5/2))*L4/SUM($L4:$M4)+R4</f>
        <v>1740.6633097138485</v>
      </c>
      <c r="M5" s="15">
        <f t="shared" ref="M5:M13" si="5">M4-($F$2*$F$3*$F$4*($F$5/2))*M4/SUM($L4:$M4)+S4</f>
        <v>9.3366902861517964</v>
      </c>
      <c r="N5" s="31">
        <f t="shared" si="0"/>
        <v>5.8832244890458378</v>
      </c>
      <c r="O5" s="31">
        <f t="shared" si="0"/>
        <v>0.13408389468896142</v>
      </c>
      <c r="P5" s="30">
        <f t="shared" si="1"/>
        <v>0.9777169647725884</v>
      </c>
      <c r="Q5" s="30">
        <f t="shared" si="2"/>
        <v>2.2283035227411555E-2</v>
      </c>
      <c r="R5" s="4">
        <f t="shared" si="3"/>
        <v>384.97605487920674</v>
      </c>
      <c r="S5" s="4">
        <f t="shared" si="3"/>
        <v>8.7739451207933001</v>
      </c>
    </row>
    <row r="6" spans="2:19" x14ac:dyDescent="0.3">
      <c r="B6" t="s">
        <v>41</v>
      </c>
      <c r="F6" s="1">
        <v>1</v>
      </c>
      <c r="I6">
        <v>1.5</v>
      </c>
      <c r="J6" s="14">
        <f>'Performance evolution'!N6</f>
        <v>0.9</v>
      </c>
      <c r="K6" s="25">
        <f>'Performance evolution'!M6</f>
        <v>0.70279571674910446</v>
      </c>
      <c r="L6" s="15">
        <f t="shared" si="4"/>
        <v>1733.9901199074393</v>
      </c>
      <c r="M6" s="15">
        <f t="shared" si="5"/>
        <v>16.009880092560941</v>
      </c>
      <c r="N6" s="31">
        <f t="shared" si="0"/>
        <v>5.877169273027973</v>
      </c>
      <c r="O6" s="31">
        <f t="shared" si="0"/>
        <v>0.20849372064489646</v>
      </c>
      <c r="P6" s="30">
        <f t="shared" si="1"/>
        <v>0.96574017968762604</v>
      </c>
      <c r="Q6" s="30">
        <f t="shared" si="2"/>
        <v>3.4259820312373991E-2</v>
      </c>
      <c r="R6" s="4">
        <f t="shared" si="3"/>
        <v>380.2601957520028</v>
      </c>
      <c r="S6" s="4">
        <f t="shared" si="3"/>
        <v>13.489804247997261</v>
      </c>
    </row>
    <row r="7" spans="2:19" ht="14.4" customHeight="1" x14ac:dyDescent="0.3">
      <c r="B7" t="s">
        <v>42</v>
      </c>
      <c r="F7" s="1">
        <v>5.5</v>
      </c>
      <c r="I7">
        <v>2</v>
      </c>
      <c r="J7" s="14">
        <f>'Performance evolution'!N7</f>
        <v>0.9</v>
      </c>
      <c r="K7" s="25">
        <f>'Performance evolution'!M7</f>
        <v>0.70427739545672952</v>
      </c>
      <c r="L7" s="15">
        <f t="shared" si="4"/>
        <v>1724.1025386802683</v>
      </c>
      <c r="M7" s="15">
        <f t="shared" si="5"/>
        <v>25.897461319731988</v>
      </c>
      <c r="N7" s="31">
        <f t="shared" si="0"/>
        <v>5.8681601317714298</v>
      </c>
      <c r="O7" s="31">
        <f t="shared" si="0"/>
        <v>0.29042435346240913</v>
      </c>
      <c r="P7" s="30">
        <f t="shared" si="1"/>
        <v>0.95284235295322384</v>
      </c>
      <c r="Q7" s="30">
        <f t="shared" si="2"/>
        <v>4.7157647046776177E-2</v>
      </c>
      <c r="R7" s="4">
        <f t="shared" si="3"/>
        <v>375.18167647533193</v>
      </c>
      <c r="S7" s="4">
        <f t="shared" si="3"/>
        <v>18.568323524668124</v>
      </c>
    </row>
    <row r="8" spans="2:19" ht="14.4" customHeight="1" x14ac:dyDescent="0.3">
      <c r="B8" t="s">
        <v>43</v>
      </c>
      <c r="F8" s="1">
        <v>2</v>
      </c>
      <c r="I8">
        <v>2.5</v>
      </c>
      <c r="J8" s="14">
        <f>'Performance evolution'!N8</f>
        <v>0.9</v>
      </c>
      <c r="K8" s="25">
        <f>'Performance evolution'!M8</f>
        <v>0.70624428096202863</v>
      </c>
      <c r="L8" s="15">
        <f t="shared" si="4"/>
        <v>1711.3611439525398</v>
      </c>
      <c r="M8" s="15">
        <f t="shared" si="5"/>
        <v>38.638856047460415</v>
      </c>
      <c r="N8" s="31">
        <f t="shared" si="0"/>
        <v>5.8564845213301693</v>
      </c>
      <c r="O8" s="31">
        <f t="shared" si="0"/>
        <v>0.37189412988087189</v>
      </c>
      <c r="P8" s="30">
        <f t="shared" si="1"/>
        <v>0.94029037881173771</v>
      </c>
      <c r="Q8" s="30">
        <f t="shared" si="2"/>
        <v>5.9709621188262389E-2</v>
      </c>
      <c r="R8" s="4">
        <f t="shared" si="3"/>
        <v>370.23933665712178</v>
      </c>
      <c r="S8" s="4">
        <f t="shared" si="3"/>
        <v>23.51066334287832</v>
      </c>
    </row>
    <row r="9" spans="2:19" x14ac:dyDescent="0.3">
      <c r="B9" s="27"/>
      <c r="I9">
        <v>3</v>
      </c>
      <c r="J9" s="14">
        <f>'Performance evolution'!N9</f>
        <v>0.9</v>
      </c>
      <c r="K9" s="25">
        <f>'Performance evolution'!M9</f>
        <v>0.70892759434576902</v>
      </c>
      <c r="L9" s="15">
        <f t="shared" si="4"/>
        <v>1696.5442232203402</v>
      </c>
      <c r="M9" s="15">
        <f t="shared" si="5"/>
        <v>53.455776779660141</v>
      </c>
      <c r="N9" s="31">
        <f t="shared" si="0"/>
        <v>5.8428119822607902</v>
      </c>
      <c r="O9" s="31">
        <f t="shared" si="0"/>
        <v>0.45018926103830809</v>
      </c>
      <c r="P9" s="30">
        <f t="shared" si="1"/>
        <v>0.92846191449307625</v>
      </c>
      <c r="Q9" s="30">
        <f t="shared" si="2"/>
        <v>7.1538085506923699E-2</v>
      </c>
      <c r="R9" s="4">
        <f t="shared" si="3"/>
        <v>365.58187883164885</v>
      </c>
      <c r="S9" s="4">
        <f t="shared" si="3"/>
        <v>28.16812116835121</v>
      </c>
    </row>
    <row r="10" spans="2:19" x14ac:dyDescent="0.3">
      <c r="I10">
        <v>3.5</v>
      </c>
      <c r="J10" s="14">
        <f>'Performance evolution'!N10</f>
        <v>0.9</v>
      </c>
      <c r="K10" s="25">
        <f>'Performance evolution'!M10</f>
        <v>0.71268678079110181</v>
      </c>
      <c r="L10" s="15">
        <f t="shared" si="4"/>
        <v>1680.4036518274124</v>
      </c>
      <c r="M10" s="15">
        <f t="shared" si="5"/>
        <v>69.596348172587824</v>
      </c>
      <c r="N10" s="31">
        <f t="shared" si="0"/>
        <v>5.8277999052235598</v>
      </c>
      <c r="O10" s="31">
        <f t="shared" si="0"/>
        <v>0.52698543953240418</v>
      </c>
      <c r="P10" s="30">
        <f t="shared" si="1"/>
        <v>0.91707266084647876</v>
      </c>
      <c r="Q10" s="30">
        <f t="shared" si="2"/>
        <v>8.292733915352124E-2</v>
      </c>
      <c r="R10" s="4">
        <f t="shared" si="3"/>
        <v>361.09736020830104</v>
      </c>
      <c r="S10" s="4">
        <f t="shared" si="3"/>
        <v>32.652639791698995</v>
      </c>
    </row>
    <row r="11" spans="2:19" x14ac:dyDescent="0.3">
      <c r="I11">
        <v>4</v>
      </c>
      <c r="J11" s="14">
        <f>'Performance evolution'!N11</f>
        <v>0.9</v>
      </c>
      <c r="K11" s="25">
        <f>'Performance evolution'!M11</f>
        <v>0.71808062993162147</v>
      </c>
      <c r="L11" s="15">
        <f t="shared" si="4"/>
        <v>1663.4101903745457</v>
      </c>
      <c r="M11" s="15">
        <f t="shared" si="5"/>
        <v>86.589809625454564</v>
      </c>
      <c r="N11" s="31">
        <f t="shared" si="0"/>
        <v>5.8118591192294753</v>
      </c>
      <c r="O11" s="31">
        <f t="shared" si="0"/>
        <v>0.60732505350601651</v>
      </c>
      <c r="P11" s="30">
        <f t="shared" si="1"/>
        <v>0.90538905923816027</v>
      </c>
      <c r="Q11" s="30">
        <f t="shared" si="2"/>
        <v>9.4610940761839679E-2</v>
      </c>
      <c r="R11" s="4">
        <f t="shared" si="3"/>
        <v>356.49694207502563</v>
      </c>
      <c r="S11" s="4">
        <f t="shared" si="3"/>
        <v>37.253057924974378</v>
      </c>
    </row>
    <row r="12" spans="2:19" x14ac:dyDescent="0.3">
      <c r="I12">
        <v>4.5</v>
      </c>
      <c r="J12" s="14">
        <f>'Performance evolution'!N12</f>
        <v>0.9</v>
      </c>
      <c r="K12" s="25">
        <f>'Performance evolution'!M12</f>
        <v>0.72596782174007313</v>
      </c>
      <c r="L12" s="15">
        <f t="shared" si="4"/>
        <v>1645.6398396152983</v>
      </c>
      <c r="M12" s="15">
        <f t="shared" si="5"/>
        <v>104.36016038470166</v>
      </c>
      <c r="N12" s="31">
        <f t="shared" si="0"/>
        <v>5.7950381504851745</v>
      </c>
      <c r="O12" s="31">
        <f t="shared" si="0"/>
        <v>0.70003216769126142</v>
      </c>
      <c r="P12" s="30">
        <f t="shared" si="1"/>
        <v>0.89222100248364933</v>
      </c>
      <c r="Q12" s="30">
        <f t="shared" si="2"/>
        <v>0.10777899751635073</v>
      </c>
      <c r="R12" s="4">
        <f t="shared" si="3"/>
        <v>351.31201972793696</v>
      </c>
      <c r="S12" s="4">
        <f t="shared" si="3"/>
        <v>42.437980272063108</v>
      </c>
    </row>
    <row r="13" spans="2:19" x14ac:dyDescent="0.3">
      <c r="I13">
        <v>5</v>
      </c>
      <c r="J13" s="14">
        <f>'Performance evolution'!N13</f>
        <v>0.9</v>
      </c>
      <c r="K13" s="25">
        <f>'Performance evolution'!M13</f>
        <v>0.73763289084896821</v>
      </c>
      <c r="L13" s="15">
        <f t="shared" si="4"/>
        <v>1626.6828954297932</v>
      </c>
      <c r="M13" s="15">
        <f t="shared" si="5"/>
        <v>123.31710457020688</v>
      </c>
      <c r="N13" s="31">
        <f t="shared" si="0"/>
        <v>5.7769198875525527</v>
      </c>
      <c r="O13" s="31">
        <f t="shared" si="0"/>
        <v>0.82004796785996903</v>
      </c>
      <c r="P13" s="30">
        <f t="shared" si="1"/>
        <v>0.87569319938596402</v>
      </c>
      <c r="Q13" s="30">
        <f t="shared" si="2"/>
        <v>0.12430680061403601</v>
      </c>
      <c r="R13" s="4">
        <f t="shared" si="3"/>
        <v>344.80419725822338</v>
      </c>
      <c r="S13" s="4">
        <f t="shared" si="3"/>
        <v>48.945802741776689</v>
      </c>
    </row>
    <row r="14" spans="2:19" x14ac:dyDescent="0.3">
      <c r="I14">
        <v>5.5</v>
      </c>
      <c r="J14" s="14">
        <f>'Performance evolution'!N14</f>
        <v>0.9</v>
      </c>
      <c r="K14" s="25">
        <f>'Performance evolution'!M14</f>
        <v>0.75491011595671531</v>
      </c>
      <c r="L14" s="15">
        <f t="shared" ref="L14:M29" si="6">L13-($F$2*$F$3*$F$4*($F$5/2))*L13/SUM($L13:$M13)+R13</f>
        <v>1605.4834412163132</v>
      </c>
      <c r="M14" s="15">
        <f t="shared" si="6"/>
        <v>144.516558783687</v>
      </c>
      <c r="N14" s="31">
        <f t="shared" si="0"/>
        <v>5.7564407729564051</v>
      </c>
      <c r="O14" s="31">
        <f t="shared" si="0"/>
        <v>0.9937982303367876</v>
      </c>
      <c r="P14" s="30">
        <f t="shared" si="1"/>
        <v>0.85277584544014662</v>
      </c>
      <c r="Q14" s="30">
        <f t="shared" si="2"/>
        <v>0.14722415455985338</v>
      </c>
      <c r="R14" s="4">
        <f t="shared" si="3"/>
        <v>335.78048914205777</v>
      </c>
      <c r="S14" s="4">
        <f t="shared" si="3"/>
        <v>57.969510857942275</v>
      </c>
    </row>
    <row r="15" spans="2:19" x14ac:dyDescent="0.3">
      <c r="I15">
        <v>6</v>
      </c>
      <c r="J15" s="14">
        <f>'Performance evolution'!N15</f>
        <v>0.9</v>
      </c>
      <c r="K15" s="25">
        <f>'Performance evolution'!M15</f>
        <v>0.78023418652312582</v>
      </c>
      <c r="L15" s="15">
        <f t="shared" si="6"/>
        <v>1580.0301560847006</v>
      </c>
      <c r="M15" s="15">
        <f t="shared" si="6"/>
        <v>169.96984391529972</v>
      </c>
      <c r="N15" s="31">
        <f t="shared" si="0"/>
        <v>5.7315412259516192</v>
      </c>
      <c r="O15" s="31">
        <f t="shared" si="0"/>
        <v>1.2705504796380411</v>
      </c>
      <c r="P15" s="30">
        <f t="shared" si="1"/>
        <v>0.81854700951377424</v>
      </c>
      <c r="Q15" s="30">
        <f t="shared" si="2"/>
        <v>0.18145299048622579</v>
      </c>
      <c r="R15" s="4">
        <f t="shared" si="3"/>
        <v>322.30288499604865</v>
      </c>
      <c r="S15" s="4">
        <f t="shared" si="3"/>
        <v>71.44711500395141</v>
      </c>
    </row>
    <row r="16" spans="2:19" x14ac:dyDescent="0.3">
      <c r="I16">
        <v>6.5</v>
      </c>
      <c r="J16" s="14">
        <f>'Performance evolution'!N16</f>
        <v>0.9</v>
      </c>
      <c r="K16" s="25">
        <f>'Performance evolution'!M16</f>
        <v>0.81648113976307224</v>
      </c>
      <c r="L16" s="15">
        <f t="shared" si="6"/>
        <v>1546.8262559616915</v>
      </c>
      <c r="M16" s="15">
        <f t="shared" si="6"/>
        <v>203.17374403830868</v>
      </c>
      <c r="N16" s="31">
        <f t="shared" si="0"/>
        <v>5.6985333354590839</v>
      </c>
      <c r="O16" s="31">
        <f t="shared" si="0"/>
        <v>1.7463272828755454</v>
      </c>
      <c r="P16" s="30">
        <f t="shared" si="1"/>
        <v>0.76543183648397328</v>
      </c>
      <c r="Q16" s="30">
        <f t="shared" si="2"/>
        <v>0.23456816351602677</v>
      </c>
      <c r="R16" s="4">
        <f t="shared" si="3"/>
        <v>301.38878561556453</v>
      </c>
      <c r="S16" s="4">
        <f t="shared" si="3"/>
        <v>92.361214384435556</v>
      </c>
    </row>
    <row r="17" spans="9:19" x14ac:dyDescent="0.3">
      <c r="I17">
        <v>7</v>
      </c>
      <c r="J17" s="14">
        <f>'Performance evolution'!N17</f>
        <v>0.9</v>
      </c>
      <c r="K17" s="25">
        <f>'Performance evolution'!M17</f>
        <v>0.8663848384624977</v>
      </c>
      <c r="L17" s="15">
        <f t="shared" si="6"/>
        <v>1500.1791339858753</v>
      </c>
      <c r="M17" s="15">
        <f t="shared" si="6"/>
        <v>249.82086601412479</v>
      </c>
      <c r="N17" s="31">
        <f t="shared" si="0"/>
        <v>5.6511121975974206</v>
      </c>
      <c r="O17" s="31">
        <f t="shared" si="0"/>
        <v>2.6120019720717345</v>
      </c>
      <c r="P17" s="30">
        <f t="shared" si="1"/>
        <v>0.68389617782852008</v>
      </c>
      <c r="Q17" s="30">
        <f t="shared" si="2"/>
        <v>0.31610382217147992</v>
      </c>
      <c r="R17" s="4">
        <f t="shared" si="3"/>
        <v>269.28412001997981</v>
      </c>
      <c r="S17" s="4">
        <f t="shared" si="3"/>
        <v>124.46587998002023</v>
      </c>
    </row>
    <row r="18" spans="9:19" x14ac:dyDescent="0.3">
      <c r="I18">
        <v>7.5</v>
      </c>
      <c r="J18" s="14">
        <f>'Performance evolution'!N18</f>
        <v>0.9</v>
      </c>
      <c r="K18" s="25">
        <f>'Performance evolution'!M18</f>
        <v>0.9312779170527814</v>
      </c>
      <c r="L18" s="15">
        <f t="shared" si="6"/>
        <v>1431.9229488590331</v>
      </c>
      <c r="M18" s="15">
        <f t="shared" si="6"/>
        <v>318.07705114096694</v>
      </c>
      <c r="N18" s="31">
        <f t="shared" si="0"/>
        <v>5.5793766012178603</v>
      </c>
      <c r="O18" s="31">
        <f t="shared" si="0"/>
        <v>4.2334610906490129</v>
      </c>
      <c r="P18" s="30">
        <f t="shared" si="1"/>
        <v>0.56857932194702332</v>
      </c>
      <c r="Q18" s="30">
        <f t="shared" si="2"/>
        <v>0.43142067805297668</v>
      </c>
      <c r="R18" s="4">
        <f t="shared" si="3"/>
        <v>223.87810801664045</v>
      </c>
      <c r="S18" s="4">
        <f t="shared" si="3"/>
        <v>169.8718919833596</v>
      </c>
    </row>
    <row r="19" spans="9:19" x14ac:dyDescent="0.3">
      <c r="I19">
        <v>8</v>
      </c>
      <c r="J19" s="14">
        <f>'Performance evolution'!N19</f>
        <v>0.9</v>
      </c>
      <c r="K19" s="25">
        <f>'Performance evolution'!M19</f>
        <v>1.0091281544662325</v>
      </c>
      <c r="L19" s="15">
        <f t="shared" si="6"/>
        <v>1333.6183933823911</v>
      </c>
      <c r="M19" s="15">
        <f t="shared" si="6"/>
        <v>416.38160661760901</v>
      </c>
      <c r="N19" s="31">
        <f t="shared" si="0"/>
        <v>5.4706965000752783</v>
      </c>
      <c r="O19" s="31">
        <f t="shared" si="0"/>
        <v>7.2133794140311966</v>
      </c>
      <c r="P19" s="30">
        <f t="shared" si="1"/>
        <v>0.43130430132407949</v>
      </c>
      <c r="Q19" s="30">
        <f t="shared" si="2"/>
        <v>0.5686956986759204</v>
      </c>
      <c r="R19" s="4">
        <f t="shared" si="3"/>
        <v>169.82606864635633</v>
      </c>
      <c r="S19" s="4">
        <f t="shared" si="3"/>
        <v>223.9239313536437</v>
      </c>
    </row>
    <row r="20" spans="9:19" x14ac:dyDescent="0.3">
      <c r="I20">
        <v>8.5</v>
      </c>
      <c r="J20" s="14">
        <f>'Performance evolution'!N20</f>
        <v>0.9</v>
      </c>
      <c r="K20" s="25">
        <f>'Performance evolution'!M20</f>
        <v>1.0927418442311179</v>
      </c>
      <c r="L20" s="15">
        <f t="shared" si="6"/>
        <v>1203.3803235177095</v>
      </c>
      <c r="M20" s="15">
        <f t="shared" si="6"/>
        <v>546.61967648229074</v>
      </c>
      <c r="N20" s="31">
        <f t="shared" si="0"/>
        <v>5.3155578718000518</v>
      </c>
      <c r="O20" s="31">
        <f t="shared" si="0"/>
        <v>12.20713342326701</v>
      </c>
      <c r="P20" s="30">
        <f t="shared" si="1"/>
        <v>0.30335282305044503</v>
      </c>
      <c r="Q20" s="30">
        <f t="shared" si="2"/>
        <v>0.69664717694955491</v>
      </c>
      <c r="R20" s="4">
        <f t="shared" si="3"/>
        <v>119.44517407611275</v>
      </c>
      <c r="S20" s="4">
        <f t="shared" si="3"/>
        <v>274.30482592388728</v>
      </c>
    </row>
    <row r="21" spans="9:19" x14ac:dyDescent="0.3">
      <c r="I21">
        <v>9</v>
      </c>
      <c r="J21" s="14">
        <f>'Performance evolution'!N21</f>
        <v>0.9</v>
      </c>
      <c r="K21" s="25">
        <f>'Performance evolution'!M21</f>
        <v>1.1704115563641841</v>
      </c>
      <c r="L21" s="15">
        <f t="shared" si="6"/>
        <v>1052.0649248023376</v>
      </c>
      <c r="M21" s="15">
        <f t="shared" si="6"/>
        <v>697.93507519766263</v>
      </c>
      <c r="N21" s="31">
        <f t="shared" si="0"/>
        <v>5.1160519908720943</v>
      </c>
      <c r="O21" s="31">
        <f t="shared" si="0"/>
        <v>19.216088742027008</v>
      </c>
      <c r="P21" s="30">
        <f t="shared" si="1"/>
        <v>0.21025901695343893</v>
      </c>
      <c r="Q21" s="30">
        <f t="shared" si="2"/>
        <v>0.78974098304656104</v>
      </c>
      <c r="R21" s="4">
        <f t="shared" si="3"/>
        <v>82.789487925416594</v>
      </c>
      <c r="S21" s="4">
        <f t="shared" si="3"/>
        <v>310.96051207458345</v>
      </c>
    </row>
    <row r="22" spans="9:19" x14ac:dyDescent="0.3">
      <c r="I22">
        <v>9.5</v>
      </c>
      <c r="J22" s="14">
        <f>'Performance evolution'!N22</f>
        <v>0.9</v>
      </c>
      <c r="K22" s="25">
        <f>'Performance evolution'!M22</f>
        <v>1.2307889091354312</v>
      </c>
      <c r="L22" s="15">
        <f t="shared" si="6"/>
        <v>898.13980464722817</v>
      </c>
      <c r="M22" s="15">
        <f t="shared" si="6"/>
        <v>851.86019535277194</v>
      </c>
      <c r="N22" s="31">
        <f t="shared" si="0"/>
        <v>4.8860944409049623</v>
      </c>
      <c r="O22" s="31">
        <f t="shared" si="0"/>
        <v>26.906306198219745</v>
      </c>
      <c r="P22" s="30">
        <f t="shared" si="1"/>
        <v>0.15368749583798286</v>
      </c>
      <c r="Q22" s="30">
        <f t="shared" si="2"/>
        <v>0.84631250416201709</v>
      </c>
      <c r="R22" s="4">
        <f t="shared" si="3"/>
        <v>60.514451486205758</v>
      </c>
      <c r="S22" s="4">
        <f t="shared" si="3"/>
        <v>333.2355485137943</v>
      </c>
    </row>
    <row r="23" spans="9:19" x14ac:dyDescent="0.3">
      <c r="I23">
        <v>10</v>
      </c>
      <c r="J23" s="14">
        <f>'Performance evolution'!N23</f>
        <v>0.9</v>
      </c>
      <c r="K23" s="25">
        <f>'Performance evolution'!M23</f>
        <v>1.2691154816061527</v>
      </c>
      <c r="L23" s="15">
        <f t="shared" si="6"/>
        <v>756.57280008780754</v>
      </c>
      <c r="M23" s="15">
        <f t="shared" si="6"/>
        <v>993.42719991219246</v>
      </c>
      <c r="N23" s="31">
        <f t="shared" si="0"/>
        <v>4.6427157424985426</v>
      </c>
      <c r="O23" s="31">
        <f t="shared" si="0"/>
        <v>33.317253628305338</v>
      </c>
      <c r="P23" s="30">
        <f t="shared" si="1"/>
        <v>0.12230557135458045</v>
      </c>
      <c r="Q23" s="30">
        <f t="shared" si="2"/>
        <v>0.87769442864541947</v>
      </c>
      <c r="R23" s="4">
        <f t="shared" si="3"/>
        <v>48.157818720866061</v>
      </c>
      <c r="S23" s="4">
        <f t="shared" si="3"/>
        <v>345.59218127913397</v>
      </c>
    </row>
    <row r="24" spans="9:19" x14ac:dyDescent="0.3">
      <c r="I24">
        <v>10.5</v>
      </c>
      <c r="J24" s="14">
        <f>'Performance evolution'!N24</f>
        <v>0.9</v>
      </c>
      <c r="K24" s="25">
        <f>'Performance evolution'!M24</f>
        <v>1.2886994883642375</v>
      </c>
      <c r="L24" s="15">
        <f t="shared" si="6"/>
        <v>634.5017387889169</v>
      </c>
      <c r="M24" s="15">
        <f t="shared" si="6"/>
        <v>1115.498261211083</v>
      </c>
      <c r="N24" s="31">
        <f t="shared" si="0"/>
        <v>4.399509114798871</v>
      </c>
      <c r="O24" s="31">
        <f t="shared" si="0"/>
        <v>37.472500353600033</v>
      </c>
      <c r="P24" s="30">
        <f t="shared" si="1"/>
        <v>0.10507040790863433</v>
      </c>
      <c r="Q24" s="30">
        <f t="shared" si="2"/>
        <v>0.8949295920913658</v>
      </c>
      <c r="R24" s="4">
        <f t="shared" si="3"/>
        <v>41.371473114024774</v>
      </c>
      <c r="S24" s="4">
        <f t="shared" si="3"/>
        <v>352.37852688597536</v>
      </c>
    </row>
    <row r="25" spans="9:19" x14ac:dyDescent="0.3">
      <c r="I25">
        <v>11</v>
      </c>
      <c r="J25" s="14">
        <f>'Performance evolution'!N25</f>
        <v>0.9</v>
      </c>
      <c r="K25" s="25">
        <f>'Performance evolution'!M25</f>
        <v>1.2966780936833935</v>
      </c>
      <c r="L25" s="15">
        <f t="shared" si="6"/>
        <v>533.11032067543533</v>
      </c>
      <c r="M25" s="15">
        <f t="shared" si="6"/>
        <v>1216.8896793245647</v>
      </c>
      <c r="N25" s="31">
        <f t="shared" si="0"/>
        <v>4.165295493384674</v>
      </c>
      <c r="O25" s="31">
        <f t="shared" si="0"/>
        <v>39.733609405863788</v>
      </c>
      <c r="P25" s="30">
        <f t="shared" si="1"/>
        <v>9.4883813228242575E-2</v>
      </c>
      <c r="Q25" s="30">
        <f t="shared" si="2"/>
        <v>0.90511618677175742</v>
      </c>
      <c r="R25" s="4">
        <f t="shared" si="3"/>
        <v>37.360501458620519</v>
      </c>
      <c r="S25" s="4">
        <f t="shared" si="3"/>
        <v>356.38949854137951</v>
      </c>
    </row>
    <row r="26" spans="9:19" x14ac:dyDescent="0.3">
      <c r="I26">
        <v>11.5</v>
      </c>
      <c r="J26" s="14">
        <f>'Performance evolution'!N26</f>
        <v>0.9</v>
      </c>
      <c r="K26" s="25">
        <f>'Performance evolution'!M26</f>
        <v>1.2992363112763423</v>
      </c>
      <c r="L26" s="15">
        <f t="shared" si="6"/>
        <v>450.52099998208291</v>
      </c>
      <c r="M26" s="15">
        <f t="shared" si="6"/>
        <v>1299.4790000179171</v>
      </c>
      <c r="N26" s="31">
        <f t="shared" si="0"/>
        <v>3.9449579047613597</v>
      </c>
      <c r="O26" s="31">
        <f t="shared" si="0"/>
        <v>40.912656459848371</v>
      </c>
      <c r="P26" s="30">
        <f t="shared" si="1"/>
        <v>8.7943997036849145E-2</v>
      </c>
      <c r="Q26" s="30">
        <f t="shared" si="2"/>
        <v>0.91205600296315081</v>
      </c>
      <c r="R26" s="4">
        <f t="shared" si="3"/>
        <v>34.627948833259353</v>
      </c>
      <c r="S26" s="4">
        <f t="shared" si="3"/>
        <v>359.12205116674068</v>
      </c>
    </row>
    <row r="27" spans="9:19" x14ac:dyDescent="0.3">
      <c r="I27">
        <v>12</v>
      </c>
      <c r="J27" s="14">
        <f>'Performance evolution'!N27</f>
        <v>0.9</v>
      </c>
      <c r="K27" s="25">
        <f>'Performance evolution'!M27</f>
        <v>1.2998676439925723</v>
      </c>
      <c r="L27" s="15">
        <f t="shared" si="6"/>
        <v>383.78172381937361</v>
      </c>
      <c r="M27" s="15">
        <f t="shared" si="6"/>
        <v>1366.2182761806264</v>
      </c>
      <c r="N27" s="31">
        <f t="shared" si="0"/>
        <v>3.7406506766188379</v>
      </c>
      <c r="O27" s="31">
        <f t="shared" si="0"/>
        <v>41.597229865553992</v>
      </c>
      <c r="P27" s="30">
        <f t="shared" si="1"/>
        <v>8.250607729973887E-2</v>
      </c>
      <c r="Q27" s="30">
        <f t="shared" si="2"/>
        <v>0.9174939227002612</v>
      </c>
      <c r="R27" s="4">
        <f t="shared" si="3"/>
        <v>32.486767936772182</v>
      </c>
      <c r="S27" s="4">
        <f t="shared" si="3"/>
        <v>361.26323206322792</v>
      </c>
    </row>
    <row r="28" spans="9:19" x14ac:dyDescent="0.3">
      <c r="I28">
        <v>12.5</v>
      </c>
      <c r="J28" s="14">
        <f>'Performance evolution'!N28</f>
        <v>0.9</v>
      </c>
      <c r="K28" s="25">
        <f>'Performance evolution'!M28</f>
        <v>1.2999835350969724</v>
      </c>
      <c r="L28" s="15">
        <f t="shared" si="6"/>
        <v>329.91760389678672</v>
      </c>
      <c r="M28" s="15">
        <f t="shared" si="6"/>
        <v>1420.0823961032133</v>
      </c>
      <c r="N28" s="31">
        <f t="shared" si="0"/>
        <v>3.5529174462748405</v>
      </c>
      <c r="O28" s="31">
        <f t="shared" si="0"/>
        <v>42.064622977887389</v>
      </c>
      <c r="P28" s="30">
        <f t="shared" si="1"/>
        <v>7.7884897196100644E-2</v>
      </c>
      <c r="Q28" s="30">
        <f t="shared" si="2"/>
        <v>0.92211510280389941</v>
      </c>
      <c r="R28" s="4">
        <f t="shared" si="3"/>
        <v>30.667178270964634</v>
      </c>
      <c r="S28" s="4">
        <f t="shared" si="3"/>
        <v>363.08282172903546</v>
      </c>
    </row>
    <row r="29" spans="9:19" x14ac:dyDescent="0.3">
      <c r="I29">
        <v>13</v>
      </c>
      <c r="J29" s="14">
        <f>'Performance evolution'!N29</f>
        <v>0.9</v>
      </c>
      <c r="K29" s="25">
        <f>'Performance evolution'!M29</f>
        <v>1.2999986224740572</v>
      </c>
      <c r="L29" s="15">
        <f t="shared" si="6"/>
        <v>286.35332129097435</v>
      </c>
      <c r="M29" s="15">
        <f t="shared" si="6"/>
        <v>1463.6466787090258</v>
      </c>
      <c r="N29" s="31">
        <f t="shared" si="0"/>
        <v>3.3815012246123519</v>
      </c>
      <c r="O29" s="31">
        <f t="shared" si="0"/>
        <v>42.418279566131645</v>
      </c>
      <c r="P29" s="30">
        <f t="shared" si="1"/>
        <v>7.3832257845560342E-2</v>
      </c>
      <c r="Q29" s="30">
        <f t="shared" si="2"/>
        <v>0.92616774215443975</v>
      </c>
      <c r="R29" s="4">
        <f t="shared" si="3"/>
        <v>29.07145152668939</v>
      </c>
      <c r="S29" s="4">
        <f t="shared" si="3"/>
        <v>364.67854847331068</v>
      </c>
    </row>
    <row r="30" spans="9:19" x14ac:dyDescent="0.3">
      <c r="I30">
        <v>13.5</v>
      </c>
      <c r="J30" s="14">
        <f>'Performance evolution'!N30</f>
        <v>0.9</v>
      </c>
      <c r="K30" s="25">
        <f>'Performance evolution'!M30</f>
        <v>1.2999999289600905</v>
      </c>
      <c r="L30" s="15">
        <f t="shared" ref="L30:M30" si="7">L29-($F$2*$F$3*$F$4*($F$5/2))*L29/SUM($L29:$M29)+R29</f>
        <v>250.99527552719451</v>
      </c>
      <c r="M30" s="15">
        <f t="shared" si="7"/>
        <v>1499.0047244728055</v>
      </c>
      <c r="N30" s="31">
        <f t="shared" si="0"/>
        <v>3.2257836346250537</v>
      </c>
      <c r="O30" s="31">
        <f t="shared" si="0"/>
        <v>42.69680882025267</v>
      </c>
      <c r="P30" s="30">
        <f t="shared" si="1"/>
        <v>7.0243935766357707E-2</v>
      </c>
      <c r="Q30" s="30">
        <f t="shared" si="2"/>
        <v>0.92975606423364232</v>
      </c>
      <c r="R30" s="4">
        <f t="shared" si="3"/>
        <v>27.658549708003353</v>
      </c>
      <c r="S30" s="4">
        <f t="shared" si="3"/>
        <v>366.09145029199669</v>
      </c>
    </row>
    <row r="31" spans="9:19" x14ac:dyDescent="0.3">
      <c r="I31">
        <v>14</v>
      </c>
      <c r="J31" s="14">
        <f>'Performance evolution'!N31</f>
        <v>0.9</v>
      </c>
      <c r="K31" s="25">
        <f>'Performance evolution'!M31</f>
        <v>1.2999999979953283</v>
      </c>
      <c r="L31" s="15">
        <f>L30-($F$2*$F$3*$F$4*($F$5/2))*L30/SUM($L30:$M30)+R30</f>
        <v>222.17988824157911</v>
      </c>
      <c r="M31" s="15">
        <f>M30-($F$2*$F$3*$F$4*($F$5/2))*M30/SUM($L30:$M30)+S30</f>
        <v>1527.8201117584208</v>
      </c>
      <c r="N31" s="31">
        <f t="shared" si="0"/>
        <v>3.0849682910522471</v>
      </c>
      <c r="O31" s="31">
        <f t="shared" si="0"/>
        <v>42.919460488820619</v>
      </c>
      <c r="P31" s="30">
        <f t="shared" si="1"/>
        <v>6.7058071861158156E-2</v>
      </c>
      <c r="Q31" s="30">
        <f t="shared" si="2"/>
        <v>0.9329419281388418</v>
      </c>
      <c r="R31" s="4">
        <f t="shared" si="3"/>
        <v>26.404115795331027</v>
      </c>
      <c r="S31" s="4">
        <f t="shared" si="3"/>
        <v>367.34588420466901</v>
      </c>
    </row>
    <row r="32" spans="9:19" x14ac:dyDescent="0.3">
      <c r="I32">
        <v>14.5</v>
      </c>
      <c r="J32" s="14">
        <f>'Performance evolution'!N32</f>
        <v>0.9</v>
      </c>
      <c r="K32" s="25">
        <f>'Performance evolution'!M32</f>
        <v>1.2999999999737946</v>
      </c>
      <c r="L32" s="15">
        <f t="shared" ref="L32:M42" si="8">L31-($F$2*$F$3*$F$4*($F$5/2))*L31/SUM($L31:$M31)+R31</f>
        <v>198.59352918255482</v>
      </c>
      <c r="M32" s="15">
        <f t="shared" si="8"/>
        <v>1551.4064708174451</v>
      </c>
      <c r="N32" s="31">
        <f t="shared" si="0"/>
        <v>2.9581531646882131</v>
      </c>
      <c r="O32" s="31">
        <f t="shared" si="0"/>
        <v>43.099015603796325</v>
      </c>
      <c r="P32" s="30">
        <f t="shared" si="1"/>
        <v>6.4227855158834335E-2</v>
      </c>
      <c r="Q32" s="30">
        <f t="shared" si="2"/>
        <v>0.93577214484116567</v>
      </c>
      <c r="R32" s="4">
        <f t="shared" si="3"/>
        <v>25.289717968791024</v>
      </c>
      <c r="S32" s="4">
        <f t="shared" si="3"/>
        <v>368.46028203120903</v>
      </c>
    </row>
    <row r="33" spans="9:19" x14ac:dyDescent="0.3">
      <c r="I33">
        <v>15</v>
      </c>
      <c r="J33" s="14">
        <f>'Performance evolution'!N33</f>
        <v>0.9</v>
      </c>
      <c r="K33" s="25">
        <f>'Performance evolution'!M33</f>
        <v>1.299999999999875</v>
      </c>
      <c r="L33" s="15">
        <f t="shared" si="8"/>
        <v>179.19970308527101</v>
      </c>
      <c r="M33" s="15">
        <f t="shared" si="8"/>
        <v>1570.800296914729</v>
      </c>
      <c r="N33" s="31">
        <f t="shared" si="0"/>
        <v>2.8443707758881103</v>
      </c>
      <c r="O33" s="31">
        <f t="shared" si="0"/>
        <v>43.244895909328037</v>
      </c>
      <c r="P33" s="30">
        <f t="shared" si="1"/>
        <v>6.1714385592524228E-2</v>
      </c>
      <c r="Q33" s="30">
        <f t="shared" si="2"/>
        <v>0.93828561440747582</v>
      </c>
      <c r="R33" s="4">
        <f t="shared" si="3"/>
        <v>24.300039327056417</v>
      </c>
      <c r="S33" s="4">
        <f t="shared" si="3"/>
        <v>369.44996067294363</v>
      </c>
    </row>
    <row r="34" spans="9:19" x14ac:dyDescent="0.3">
      <c r="I34">
        <v>15.5</v>
      </c>
      <c r="J34" s="14">
        <f>'Performance evolution'!N34</f>
        <v>0.9</v>
      </c>
      <c r="K34" s="25">
        <f>'Performance evolution'!M34</f>
        <v>1.2999999999999998</v>
      </c>
      <c r="L34" s="15">
        <f t="shared" si="8"/>
        <v>163.17980921814146</v>
      </c>
      <c r="M34" s="15">
        <f t="shared" si="8"/>
        <v>1586.8201907818586</v>
      </c>
      <c r="N34" s="31">
        <f t="shared" si="0"/>
        <v>2.7426203379272827</v>
      </c>
      <c r="O34" s="31">
        <f t="shared" si="0"/>
        <v>43.3642283914064</v>
      </c>
      <c r="P34" s="30">
        <f t="shared" si="1"/>
        <v>5.9484011887856424E-2</v>
      </c>
      <c r="Q34" s="30">
        <f t="shared" si="2"/>
        <v>0.94051598811214354</v>
      </c>
      <c r="R34" s="4">
        <f t="shared" si="3"/>
        <v>23.421829680843469</v>
      </c>
      <c r="S34" s="4">
        <f t="shared" si="3"/>
        <v>370.32817031915658</v>
      </c>
    </row>
    <row r="35" spans="9:19" x14ac:dyDescent="0.3">
      <c r="I35">
        <v>16</v>
      </c>
      <c r="J35" s="14">
        <f>'Performance evolution'!N35</f>
        <v>0.9</v>
      </c>
      <c r="K35" s="25">
        <f>'Performance evolution'!M35</f>
        <v>1.3</v>
      </c>
      <c r="L35" s="15">
        <f t="shared" si="8"/>
        <v>149.8861818249031</v>
      </c>
      <c r="M35" s="15">
        <f t="shared" si="8"/>
        <v>1600.1138181750971</v>
      </c>
      <c r="N35" s="31">
        <f t="shared" si="0"/>
        <v>2.6518955577256995</v>
      </c>
      <c r="O35" s="31">
        <f t="shared" si="0"/>
        <v>43.462464926255961</v>
      </c>
      <c r="P35" s="30">
        <f t="shared" si="1"/>
        <v>5.7506935581311272E-2</v>
      </c>
      <c r="Q35" s="30">
        <f t="shared" si="2"/>
        <v>0.94249306441868863</v>
      </c>
      <c r="R35" s="4">
        <f t="shared" si="3"/>
        <v>22.643355885141318</v>
      </c>
      <c r="S35" s="4">
        <f t="shared" si="3"/>
        <v>371.10664411485868</v>
      </c>
    </row>
    <row r="36" spans="9:19" x14ac:dyDescent="0.3">
      <c r="I36">
        <v>16.5</v>
      </c>
      <c r="J36" s="14">
        <f>'Performance evolution'!N36</f>
        <v>0.9</v>
      </c>
      <c r="K36" s="25">
        <f>'Performance evolution'!M36</f>
        <v>1.3</v>
      </c>
      <c r="L36" s="15">
        <f t="shared" si="8"/>
        <v>138.80514679944122</v>
      </c>
      <c r="M36" s="15">
        <f t="shared" si="8"/>
        <v>1611.194853200559</v>
      </c>
      <c r="N36" s="31">
        <f t="shared" si="0"/>
        <v>2.5712078147472868</v>
      </c>
      <c r="O36" s="31">
        <f t="shared" si="0"/>
        <v>43.543813280524802</v>
      </c>
      <c r="P36" s="30">
        <f t="shared" si="1"/>
        <v>5.5756405476542176E-2</v>
      </c>
      <c r="Q36" s="30">
        <f t="shared" si="2"/>
        <v>0.94424359452345774</v>
      </c>
      <c r="R36" s="4">
        <f t="shared" si="3"/>
        <v>21.954084656388485</v>
      </c>
      <c r="S36" s="4">
        <f t="shared" si="3"/>
        <v>371.79591534361151</v>
      </c>
    </row>
    <row r="37" spans="9:19" x14ac:dyDescent="0.3">
      <c r="I37">
        <v>17</v>
      </c>
      <c r="J37" s="14">
        <f>'Performance evolution'!N37</f>
        <v>0.9</v>
      </c>
      <c r="K37" s="25">
        <f>'Performance evolution'!M37</f>
        <v>1.3</v>
      </c>
      <c r="L37" s="15">
        <f t="shared" si="8"/>
        <v>129.52807342595543</v>
      </c>
      <c r="M37" s="15">
        <f t="shared" si="8"/>
        <v>1620.4719265740448</v>
      </c>
      <c r="N37" s="31">
        <f t="shared" si="0"/>
        <v>2.4996043861392758</v>
      </c>
      <c r="O37" s="31">
        <f t="shared" si="0"/>
        <v>43.611547191585487</v>
      </c>
      <c r="P37" s="30">
        <f t="shared" si="1"/>
        <v>5.4208240319610176E-2</v>
      </c>
      <c r="Q37" s="30">
        <f t="shared" si="2"/>
        <v>0.94579175968038987</v>
      </c>
      <c r="R37" s="4">
        <f t="shared" si="3"/>
        <v>21.344494625846512</v>
      </c>
      <c r="S37" s="4">
        <f t="shared" si="3"/>
        <v>372.40550537415356</v>
      </c>
    </row>
    <row r="38" spans="9:19" x14ac:dyDescent="0.3">
      <c r="I38">
        <v>17.5</v>
      </c>
      <c r="J38" s="14">
        <f>'Performance evolution'!N38</f>
        <v>0.9</v>
      </c>
      <c r="K38" s="25">
        <f>'Performance evolution'!M38</f>
        <v>1.3</v>
      </c>
      <c r="L38" s="15">
        <f t="shared" si="8"/>
        <v>121.72875153096196</v>
      </c>
      <c r="M38" s="15">
        <f t="shared" si="8"/>
        <v>1628.2712484690383</v>
      </c>
      <c r="N38" s="31">
        <f t="shared" si="0"/>
        <v>2.4361818015764829</v>
      </c>
      <c r="O38" s="31">
        <f t="shared" si="0"/>
        <v>43.66823277506402</v>
      </c>
      <c r="P38" s="30">
        <f t="shared" si="1"/>
        <v>5.2840532169143112E-2</v>
      </c>
      <c r="Q38" s="30">
        <f t="shared" si="2"/>
        <v>0.94715946783085692</v>
      </c>
      <c r="R38" s="4">
        <f t="shared" si="3"/>
        <v>20.805959541600103</v>
      </c>
      <c r="S38" s="4">
        <f t="shared" si="3"/>
        <v>372.94404045839997</v>
      </c>
    </row>
    <row r="39" spans="9:19" x14ac:dyDescent="0.3">
      <c r="I39">
        <v>18</v>
      </c>
      <c r="J39" s="14">
        <f>'Performance evolution'!N39</f>
        <v>0.9</v>
      </c>
      <c r="K39" s="25">
        <f>'Performance evolution'!M39</f>
        <v>1.3</v>
      </c>
      <c r="L39" s="15">
        <f t="shared" si="8"/>
        <v>115.14574197809561</v>
      </c>
      <c r="M39" s="15">
        <f t="shared" si="8"/>
        <v>1634.8542580219046</v>
      </c>
      <c r="N39" s="31">
        <f t="shared" si="0"/>
        <v>2.3800947533523695</v>
      </c>
      <c r="O39" s="31">
        <f t="shared" si="0"/>
        <v>43.715895743183374</v>
      </c>
      <c r="P39" s="30">
        <f t="shared" si="1"/>
        <v>5.1633444204463752E-2</v>
      </c>
      <c r="Q39" s="30">
        <f t="shared" si="2"/>
        <v>0.9483665557955363</v>
      </c>
      <c r="R39" s="4">
        <f t="shared" si="3"/>
        <v>20.330668655507605</v>
      </c>
      <c r="S39" s="4">
        <f t="shared" si="3"/>
        <v>373.41933134449249</v>
      </c>
    </row>
    <row r="40" spans="9:19" x14ac:dyDescent="0.3">
      <c r="I40">
        <v>18.5</v>
      </c>
      <c r="J40" s="14">
        <f>'Performance evolution'!N40</f>
        <v>0.9</v>
      </c>
      <c r="K40" s="25">
        <f>'Performance evolution'!M40</f>
        <v>1.3</v>
      </c>
      <c r="L40" s="15">
        <f t="shared" si="8"/>
        <v>109.56861868853171</v>
      </c>
      <c r="M40" s="15">
        <f t="shared" si="8"/>
        <v>1640.4313813114686</v>
      </c>
      <c r="N40" s="31">
        <f t="shared" si="0"/>
        <v>2.3305611972020905</v>
      </c>
      <c r="O40" s="31">
        <f t="shared" si="0"/>
        <v>43.756146090131672</v>
      </c>
      <c r="P40" s="30">
        <f t="shared" si="1"/>
        <v>5.0569054167222099E-2</v>
      </c>
      <c r="Q40" s="30">
        <f t="shared" si="2"/>
        <v>0.94943094583277787</v>
      </c>
      <c r="R40" s="4">
        <f t="shared" si="3"/>
        <v>19.911565078343706</v>
      </c>
      <c r="S40" s="4">
        <f t="shared" si="3"/>
        <v>373.83843492165636</v>
      </c>
    </row>
    <row r="41" spans="9:19" x14ac:dyDescent="0.3">
      <c r="I41">
        <v>19</v>
      </c>
      <c r="J41" s="14">
        <f>'Performance evolution'!N41</f>
        <v>0.9</v>
      </c>
      <c r="K41" s="25">
        <f>'Performance evolution'!M41</f>
        <v>1.3</v>
      </c>
      <c r="L41" s="15">
        <f t="shared" si="8"/>
        <v>104.82724456195578</v>
      </c>
      <c r="M41" s="15">
        <f t="shared" si="8"/>
        <v>1645.1727554380445</v>
      </c>
      <c r="N41" s="31">
        <f t="shared" si="0"/>
        <v>2.2868643668815527</v>
      </c>
      <c r="O41" s="31">
        <f t="shared" si="0"/>
        <v>43.790271823731878</v>
      </c>
      <c r="P41" s="30">
        <f t="shared" si="1"/>
        <v>4.9631217474566475E-2</v>
      </c>
      <c r="Q41" s="30">
        <f t="shared" si="2"/>
        <v>0.95036878252543355</v>
      </c>
      <c r="R41" s="4">
        <f t="shared" si="3"/>
        <v>19.542291880610552</v>
      </c>
      <c r="S41" s="4">
        <f t="shared" si="3"/>
        <v>374.20770811938951</v>
      </c>
    </row>
    <row r="42" spans="9:19" x14ac:dyDescent="0.3">
      <c r="I42">
        <v>19.5</v>
      </c>
      <c r="J42" s="14">
        <f>'Performance evolution'!N42</f>
        <v>0.9</v>
      </c>
      <c r="K42" s="25">
        <f>'Performance evolution'!M42</f>
        <v>1.3</v>
      </c>
      <c r="L42" s="15">
        <f t="shared" si="8"/>
        <v>100.78340641612628</v>
      </c>
      <c r="M42" s="15">
        <f t="shared" si="8"/>
        <v>1649.2165935838741</v>
      </c>
      <c r="N42" s="31">
        <f t="shared" si="0"/>
        <v>2.2483524195457489</v>
      </c>
      <c r="O42" s="31">
        <f t="shared" si="0"/>
        <v>43.819309935922128</v>
      </c>
      <c r="P42" s="30">
        <f t="shared" si="1"/>
        <v>4.8805437579987968E-2</v>
      </c>
      <c r="Q42" s="30">
        <f t="shared" si="2"/>
        <v>0.9511945624200121</v>
      </c>
      <c r="R42" s="4">
        <f t="shared" si="3"/>
        <v>19.217141047120265</v>
      </c>
      <c r="S42" s="4">
        <f t="shared" si="3"/>
        <v>374.53285895287979</v>
      </c>
    </row>
    <row r="43" spans="9:19" x14ac:dyDescent="0.3">
      <c r="I43" s="8">
        <v>20</v>
      </c>
      <c r="J43" s="22">
        <f>'Performance evolution'!N43</f>
        <v>0.9</v>
      </c>
      <c r="K43" s="25">
        <f>'Performance evolution'!M43</f>
        <v>1.3</v>
      </c>
      <c r="L43" s="23">
        <f>L42-($F$2*$F$3*$F$4*($F$5/2))*L42/SUM($L42:$M42)+R42</f>
        <v>97.324281019618127</v>
      </c>
      <c r="M43" s="23">
        <f>M42-($F$2*$F$3*$F$4*($F$5/2))*M42/SUM($L42:$M42)+S42</f>
        <v>1652.6757189803825</v>
      </c>
      <c r="N43" s="32">
        <f t="shared" si="0"/>
        <v>2.2144363625825063</v>
      </c>
      <c r="O43" s="32">
        <f t="shared" si="0"/>
        <v>43.844100491515348</v>
      </c>
      <c r="P43" s="33">
        <f t="shared" si="1"/>
        <v>4.807873879270845E-2</v>
      </c>
      <c r="Q43" s="33">
        <f t="shared" si="2"/>
        <v>0.95192126120729159</v>
      </c>
      <c r="R43" s="24">
        <f t="shared" si="3"/>
        <v>18.931003399628956</v>
      </c>
      <c r="S43" s="24">
        <f t="shared" si="3"/>
        <v>374.81899660037112</v>
      </c>
    </row>
    <row r="44" spans="9:19" x14ac:dyDescent="0.3">
      <c r="J44" s="14"/>
      <c r="K44" s="25"/>
      <c r="L44" s="15"/>
      <c r="M44" s="15"/>
      <c r="N44" s="31"/>
      <c r="O44" s="31"/>
      <c r="P44" s="30"/>
      <c r="Q44" s="30"/>
    </row>
  </sheetData>
  <pageMargins left="0.7" right="0.7" top="0.75" bottom="0.75" header="0.3" footer="0.3"/>
  <pageSetup paperSize="9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FDCF98-3E74-450D-9D20-AF7AEB1062D3}">
  <dimension ref="B2:S44"/>
  <sheetViews>
    <sheetView topLeftCell="B1" zoomScale="72" zoomScaleNormal="80" workbookViewId="0">
      <selection activeCell="F9" sqref="F9"/>
    </sheetView>
  </sheetViews>
  <sheetFormatPr defaultRowHeight="14.4" x14ac:dyDescent="0.3"/>
  <cols>
    <col min="3" max="3" width="11" customWidth="1"/>
    <col min="11" max="13" width="8.88671875" style="14"/>
  </cols>
  <sheetData>
    <row r="2" spans="2:19" ht="14.4" customHeight="1" x14ac:dyDescent="0.3">
      <c r="B2" t="s">
        <v>27</v>
      </c>
      <c r="F2" s="1">
        <v>1000000</v>
      </c>
      <c r="I2" t="s">
        <v>1</v>
      </c>
      <c r="J2" t="s">
        <v>46</v>
      </c>
      <c r="K2" t="s">
        <v>47</v>
      </c>
      <c r="L2" t="s">
        <v>38</v>
      </c>
      <c r="M2" t="s">
        <v>39</v>
      </c>
      <c r="N2" s="28" t="s">
        <v>44</v>
      </c>
      <c r="O2" t="s">
        <v>45</v>
      </c>
      <c r="P2" t="s">
        <v>48</v>
      </c>
      <c r="Q2" t="s">
        <v>49</v>
      </c>
      <c r="R2" t="s">
        <v>50</v>
      </c>
      <c r="S2" t="s">
        <v>51</v>
      </c>
    </row>
    <row r="3" spans="2:19" x14ac:dyDescent="0.3">
      <c r="B3" t="s">
        <v>28</v>
      </c>
      <c r="F3" s="16">
        <v>2.5000000000000001E-2</v>
      </c>
      <c r="I3">
        <v>0</v>
      </c>
      <c r="J3" s="14">
        <f>'Performance evolution'!P3</f>
        <v>0.45</v>
      </c>
      <c r="K3" s="25">
        <f>'Performance evolution'!O3</f>
        <v>0.35</v>
      </c>
      <c r="L3" s="15">
        <f>F2*F3*F4-M3</f>
        <v>22455</v>
      </c>
      <c r="M3" s="29">
        <f>F2*F3*F4*0.002</f>
        <v>45</v>
      </c>
      <c r="N3" s="31">
        <f>IF($F$6=1,J3^$F$7*LOG(L3)^$F$8,EXP(J3*$F$7+LOG(L3)*$F$8))</f>
        <v>0.72880844149618662</v>
      </c>
      <c r="O3" s="31">
        <f>IF($F$6=1,K3^$F$7*LOG(M3)^$F$8,EXP(K3*$F$7+LOG(M3)*$F$8))</f>
        <v>1.8457034824626607E-2</v>
      </c>
      <c r="P3" s="30">
        <f>N3/SUM($N3:$O3)</f>
        <v>0.97530056531515363</v>
      </c>
      <c r="Q3" s="30">
        <f>O3/SUM($N3:$O3)</f>
        <v>2.4699434684846464E-2</v>
      </c>
      <c r="R3" s="4">
        <f>$F$2*$F$3*$F$4*($F$5/2)*P3</f>
        <v>4388.8525439181913</v>
      </c>
      <c r="S3" s="4">
        <f>$F$2*$F$3*$F$4*($F$5/2)*Q3</f>
        <v>111.14745608180908</v>
      </c>
    </row>
    <row r="4" spans="2:19" x14ac:dyDescent="0.3">
      <c r="B4" t="s">
        <v>29</v>
      </c>
      <c r="F4" s="17">
        <f>'Total market'!C7</f>
        <v>0.9</v>
      </c>
      <c r="I4">
        <v>0.5</v>
      </c>
      <c r="J4" s="14">
        <f>'Performance evolution'!P4</f>
        <v>0.45</v>
      </c>
      <c r="K4" s="25">
        <f>'Performance evolution'!O4</f>
        <v>0.36067728143498434</v>
      </c>
      <c r="L4" s="15">
        <f>L3-($F$2*$F$3*$F$4*($F$5/2))*L3/SUM($L3:$M3)+R3</f>
        <v>22352.85254391819</v>
      </c>
      <c r="M4" s="15">
        <f>M3-($F$2*$F$3*$F$4*($F$5/2))*M3/SUM($L3:$M3)+S3</f>
        <v>147.14745608180908</v>
      </c>
      <c r="N4" s="31">
        <f t="shared" ref="N4:O43" si="0">IF($F$6=1,J4^$F$7*LOG(L4)^$F$8,EXP(J4*$F$7+LOG(L4)*$F$8))</f>
        <v>0.72797959649899646</v>
      </c>
      <c r="O4" s="31">
        <f t="shared" si="0"/>
        <v>4.2229730182961847E-2</v>
      </c>
      <c r="P4" s="30">
        <f t="shared" ref="P4:P43" si="1">N4/SUM($N4:$O4)</f>
        <v>0.94517109995942739</v>
      </c>
      <c r="Q4" s="30">
        <f t="shared" ref="Q4:Q43" si="2">O4/SUM($N4:$O4)</f>
        <v>5.4828900040572635E-2</v>
      </c>
      <c r="R4" s="4">
        <f t="shared" ref="R4:S43" si="3">$F$2*$F$3*$F$4*($F$5/2)*P4</f>
        <v>4253.2699498174234</v>
      </c>
      <c r="S4" s="4">
        <f t="shared" si="3"/>
        <v>246.73005018257686</v>
      </c>
    </row>
    <row r="5" spans="2:19" x14ac:dyDescent="0.3">
      <c r="B5" t="s">
        <v>40</v>
      </c>
      <c r="F5" s="17">
        <v>0.4</v>
      </c>
      <c r="I5">
        <v>1</v>
      </c>
      <c r="J5" s="14">
        <f>'Performance evolution'!P5</f>
        <v>0.45</v>
      </c>
      <c r="K5" s="25">
        <f>'Performance evolution'!O5</f>
        <v>0.37379059644720697</v>
      </c>
      <c r="L5" s="15">
        <f t="shared" ref="L5:L13" si="4">L4-($F$2*$F$3*$F$4*($F$5/2))*L4/SUM($L4:$M4)+R4</f>
        <v>22135.551984951973</v>
      </c>
      <c r="M5" s="15">
        <f t="shared" ref="M5:M13" si="5">M4-($F$2*$F$3*$F$4*($F$5/2))*M4/SUM($L4:$M4)+S4</f>
        <v>364.4480150480241</v>
      </c>
      <c r="N5" s="31">
        <f t="shared" si="0"/>
        <v>0.72620560905469278</v>
      </c>
      <c r="O5" s="31">
        <f t="shared" si="0"/>
        <v>7.6636423448396634E-2</v>
      </c>
      <c r="P5" s="30">
        <f t="shared" si="1"/>
        <v>0.90454358348745068</v>
      </c>
      <c r="Q5" s="30">
        <f t="shared" si="2"/>
        <v>9.5456416512549408E-2</v>
      </c>
      <c r="R5" s="4">
        <f t="shared" si="3"/>
        <v>4070.4461256935278</v>
      </c>
      <c r="S5" s="4">
        <f t="shared" si="3"/>
        <v>429.55387430647232</v>
      </c>
    </row>
    <row r="6" spans="2:19" x14ac:dyDescent="0.3">
      <c r="B6" t="s">
        <v>41</v>
      </c>
      <c r="F6" s="1">
        <v>1</v>
      </c>
      <c r="I6">
        <v>1.5</v>
      </c>
      <c r="J6" s="14">
        <f>'Performance evolution'!P6</f>
        <v>0.45</v>
      </c>
      <c r="K6" s="25">
        <f>'Performance evolution'!O6</f>
        <v>0.3902178460347972</v>
      </c>
      <c r="L6" s="15">
        <f t="shared" si="4"/>
        <v>21778.887713655105</v>
      </c>
      <c r="M6" s="15">
        <f t="shared" si="5"/>
        <v>721.11228634489157</v>
      </c>
      <c r="N6" s="31">
        <f t="shared" si="0"/>
        <v>0.72326154065951509</v>
      </c>
      <c r="O6" s="31">
        <f t="shared" si="0"/>
        <v>0.12493735217921267</v>
      </c>
      <c r="P6" s="30">
        <f t="shared" si="1"/>
        <v>0.85270276437042269</v>
      </c>
      <c r="Q6" s="30">
        <f t="shared" si="2"/>
        <v>0.14729723562957731</v>
      </c>
      <c r="R6" s="4">
        <f t="shared" si="3"/>
        <v>3837.1624396669022</v>
      </c>
      <c r="S6" s="4">
        <f t="shared" si="3"/>
        <v>662.83756033309783</v>
      </c>
    </row>
    <row r="7" spans="2:19" ht="14.4" customHeight="1" x14ac:dyDescent="0.3">
      <c r="B7" t="s">
        <v>42</v>
      </c>
      <c r="F7" s="1">
        <v>5</v>
      </c>
      <c r="I7">
        <v>2</v>
      </c>
      <c r="J7" s="14">
        <f>'Performance evolution'!P7</f>
        <v>0.45</v>
      </c>
      <c r="K7" s="25">
        <f>'Performance evolution'!O7</f>
        <v>0.41118211762173995</v>
      </c>
      <c r="L7" s="15">
        <f t="shared" si="4"/>
        <v>21260.272610590986</v>
      </c>
      <c r="M7" s="15">
        <f t="shared" si="5"/>
        <v>1239.727389409011</v>
      </c>
      <c r="N7" s="31">
        <f t="shared" si="0"/>
        <v>0.71890669608921121</v>
      </c>
      <c r="O7" s="31">
        <f t="shared" si="0"/>
        <v>0.19780414724974507</v>
      </c>
      <c r="P7" s="30">
        <f t="shared" si="1"/>
        <v>0.7842240563782592</v>
      </c>
      <c r="Q7" s="30">
        <f t="shared" si="2"/>
        <v>0.2157759436217408</v>
      </c>
      <c r="R7" s="4">
        <f t="shared" si="3"/>
        <v>3529.0082537021663</v>
      </c>
      <c r="S7" s="4">
        <f t="shared" si="3"/>
        <v>970.99174629783363</v>
      </c>
    </row>
    <row r="8" spans="2:19" ht="14.4" customHeight="1" x14ac:dyDescent="0.3">
      <c r="B8" t="s">
        <v>43</v>
      </c>
      <c r="F8" s="1">
        <v>2.5</v>
      </c>
      <c r="I8">
        <v>2.5</v>
      </c>
      <c r="J8" s="14">
        <f>'Performance evolution'!P8</f>
        <v>0.45</v>
      </c>
      <c r="K8" s="25">
        <f>'Performance evolution'!O8</f>
        <v>0.43831567616681144</v>
      </c>
      <c r="L8" s="15">
        <f t="shared" si="4"/>
        <v>20537.226342174956</v>
      </c>
      <c r="M8" s="15">
        <f t="shared" si="5"/>
        <v>1962.7736578250424</v>
      </c>
      <c r="N8" s="31">
        <f t="shared" si="0"/>
        <v>0.71268211499803991</v>
      </c>
      <c r="O8" s="31">
        <f t="shared" si="0"/>
        <v>0.31832559006244054</v>
      </c>
      <c r="P8" s="30">
        <f t="shared" si="1"/>
        <v>0.69124809785609986</v>
      </c>
      <c r="Q8" s="30">
        <f t="shared" si="2"/>
        <v>0.30875190214390019</v>
      </c>
      <c r="R8" s="4">
        <f t="shared" si="3"/>
        <v>3110.6164403524494</v>
      </c>
      <c r="S8" s="4">
        <f t="shared" si="3"/>
        <v>1389.3835596475508</v>
      </c>
    </row>
    <row r="9" spans="2:19" x14ac:dyDescent="0.3">
      <c r="B9" s="27"/>
      <c r="I9">
        <v>3</v>
      </c>
      <c r="J9" s="14">
        <f>'Performance evolution'!P9</f>
        <v>0.45</v>
      </c>
      <c r="K9" s="25">
        <f>'Performance evolution'!O9</f>
        <v>0.47354670795167747</v>
      </c>
      <c r="L9" s="15">
        <f t="shared" si="4"/>
        <v>19540.397514092412</v>
      </c>
      <c r="M9" s="15">
        <f t="shared" si="5"/>
        <v>2959.6024859075847</v>
      </c>
      <c r="N9" s="31">
        <f t="shared" si="0"/>
        <v>0.70378823420002401</v>
      </c>
      <c r="O9" s="31">
        <f t="shared" si="0"/>
        <v>0.53459346249626127</v>
      </c>
      <c r="P9" s="30">
        <f t="shared" si="1"/>
        <v>0.56831285223091355</v>
      </c>
      <c r="Q9" s="30">
        <f t="shared" si="2"/>
        <v>0.43168714776908645</v>
      </c>
      <c r="R9" s="4">
        <f t="shared" si="3"/>
        <v>2557.407835039111</v>
      </c>
      <c r="S9" s="4">
        <f t="shared" si="3"/>
        <v>1942.592164960889</v>
      </c>
    </row>
    <row r="10" spans="2:19" x14ac:dyDescent="0.3">
      <c r="I10">
        <v>3.5</v>
      </c>
      <c r="J10" s="14">
        <f>'Performance evolution'!P10</f>
        <v>0.45</v>
      </c>
      <c r="K10" s="25">
        <f>'Performance evolution'!O10</f>
        <v>0.51839211088264336</v>
      </c>
      <c r="L10" s="15">
        <f t="shared" si="4"/>
        <v>18189.725846313038</v>
      </c>
      <c r="M10" s="15">
        <f t="shared" si="5"/>
        <v>4310.2741536869562</v>
      </c>
      <c r="N10" s="31">
        <f t="shared" si="0"/>
        <v>0.69110217199686319</v>
      </c>
      <c r="O10" s="31">
        <f t="shared" si="0"/>
        <v>0.94276849964066933</v>
      </c>
      <c r="P10" s="30">
        <f t="shared" si="1"/>
        <v>0.42298462417726862</v>
      </c>
      <c r="Q10" s="30">
        <f t="shared" si="2"/>
        <v>0.57701537582273132</v>
      </c>
      <c r="R10" s="4">
        <f t="shared" si="3"/>
        <v>1903.4308087977088</v>
      </c>
      <c r="S10" s="4">
        <f t="shared" si="3"/>
        <v>2596.5691912022908</v>
      </c>
    </row>
    <row r="11" spans="2:19" x14ac:dyDescent="0.3">
      <c r="I11">
        <v>4</v>
      </c>
      <c r="J11" s="14">
        <f>'Performance evolution'!P11</f>
        <v>0.45</v>
      </c>
      <c r="K11" s="25">
        <f>'Performance evolution'!O11</f>
        <v>0.57188198899770681</v>
      </c>
      <c r="L11" s="15">
        <f t="shared" si="4"/>
        <v>16455.211485848136</v>
      </c>
      <c r="M11" s="15">
        <f t="shared" si="5"/>
        <v>6044.7885141518555</v>
      </c>
      <c r="N11" s="31">
        <f t="shared" si="0"/>
        <v>0.67358471414209409</v>
      </c>
      <c r="O11" s="31">
        <f t="shared" si="0"/>
        <v>1.7008194788940345</v>
      </c>
      <c r="P11" s="30">
        <f t="shared" si="1"/>
        <v>0.28368578362422264</v>
      </c>
      <c r="Q11" s="30">
        <f t="shared" si="2"/>
        <v>0.71631421637577741</v>
      </c>
      <c r="R11" s="4">
        <f t="shared" si="3"/>
        <v>1276.5860263090019</v>
      </c>
      <c r="S11" s="4">
        <f t="shared" si="3"/>
        <v>3223.4139736909983</v>
      </c>
    </row>
    <row r="12" spans="2:19" x14ac:dyDescent="0.3">
      <c r="I12">
        <v>4.5</v>
      </c>
      <c r="J12" s="14">
        <f>'Performance evolution'!P12</f>
        <v>0.45</v>
      </c>
      <c r="K12" s="25">
        <f>'Performance evolution'!O12</f>
        <v>0.62704582921215513</v>
      </c>
      <c r="L12" s="15">
        <f t="shared" si="4"/>
        <v>14440.75521498751</v>
      </c>
      <c r="M12" s="15">
        <f t="shared" si="5"/>
        <v>8059.2447850124827</v>
      </c>
      <c r="N12" s="31">
        <f t="shared" si="0"/>
        <v>0.65116171461414318</v>
      </c>
      <c r="O12" s="31">
        <f t="shared" si="0"/>
        <v>2.9235385862946561</v>
      </c>
      <c r="P12" s="30">
        <f t="shared" si="1"/>
        <v>0.18215840764290023</v>
      </c>
      <c r="Q12" s="30">
        <f t="shared" si="2"/>
        <v>0.81784159235709974</v>
      </c>
      <c r="R12" s="4">
        <f t="shared" si="3"/>
        <v>819.71283439305103</v>
      </c>
      <c r="S12" s="4">
        <f t="shared" si="3"/>
        <v>3680.2871656069487</v>
      </c>
    </row>
    <row r="13" spans="2:19" x14ac:dyDescent="0.3">
      <c r="I13">
        <v>5</v>
      </c>
      <c r="J13" s="14">
        <f>'Performance evolution'!P13</f>
        <v>0.45</v>
      </c>
      <c r="K13" s="25">
        <f>'Performance evolution'!O13</f>
        <v>0.67050337057950149</v>
      </c>
      <c r="L13" s="15">
        <f t="shared" si="4"/>
        <v>12372.317006383058</v>
      </c>
      <c r="M13" s="15">
        <f t="shared" si="5"/>
        <v>10127.682993616934</v>
      </c>
      <c r="N13" s="31">
        <f t="shared" si="0"/>
        <v>0.62520335476128053</v>
      </c>
      <c r="O13" s="31">
        <f t="shared" si="0"/>
        <v>4.3516043724952462</v>
      </c>
      <c r="P13" s="30">
        <f t="shared" si="1"/>
        <v>0.12562336924073311</v>
      </c>
      <c r="Q13" s="30">
        <f t="shared" si="2"/>
        <v>0.87437663075926686</v>
      </c>
      <c r="R13" s="4">
        <f t="shared" si="3"/>
        <v>565.30516158329897</v>
      </c>
      <c r="S13" s="4">
        <f t="shared" si="3"/>
        <v>3934.6948384167008</v>
      </c>
    </row>
    <row r="14" spans="2:19" x14ac:dyDescent="0.3">
      <c r="I14">
        <v>5.5</v>
      </c>
      <c r="J14" s="14">
        <f>'Performance evolution'!P14</f>
        <v>0.45</v>
      </c>
      <c r="K14" s="25">
        <f>'Performance evolution'!O14</f>
        <v>0.69284688751627954</v>
      </c>
      <c r="L14" s="15">
        <f t="shared" ref="L14:M29" si="6">L13-($F$2*$F$3*$F$4*($F$5/2))*L13/SUM($L13:$M13)+R13</f>
        <v>10463.158766689745</v>
      </c>
      <c r="M14" s="15">
        <f t="shared" si="6"/>
        <v>12036.841233310248</v>
      </c>
      <c r="N14" s="31">
        <f t="shared" si="0"/>
        <v>0.59777346057000624</v>
      </c>
      <c r="O14" s="31">
        <f t="shared" si="0"/>
        <v>5.3699858537885001</v>
      </c>
      <c r="P14" s="30">
        <f t="shared" si="1"/>
        <v>0.10016715304381588</v>
      </c>
      <c r="Q14" s="30">
        <f t="shared" si="2"/>
        <v>0.89983284695618415</v>
      </c>
      <c r="R14" s="4">
        <f t="shared" si="3"/>
        <v>450.75218869717145</v>
      </c>
      <c r="S14" s="4">
        <f t="shared" si="3"/>
        <v>4049.2478113028287</v>
      </c>
    </row>
    <row r="15" spans="2:19" x14ac:dyDescent="0.3">
      <c r="I15">
        <v>6</v>
      </c>
      <c r="J15" s="14">
        <f>'Performance evolution'!P15</f>
        <v>0.45</v>
      </c>
      <c r="K15" s="25">
        <f>'Performance evolution'!O15</f>
        <v>0.69915790203145722</v>
      </c>
      <c r="L15" s="15">
        <f t="shared" si="6"/>
        <v>8821.2792020489669</v>
      </c>
      <c r="M15" s="15">
        <f t="shared" si="6"/>
        <v>13678.720797951026</v>
      </c>
      <c r="N15" s="31">
        <f t="shared" si="0"/>
        <v>0.57059291553301106</v>
      </c>
      <c r="O15" s="31">
        <f t="shared" si="0"/>
        <v>5.8121875240718808</v>
      </c>
      <c r="P15" s="30">
        <f t="shared" si="1"/>
        <v>8.9395667128467304E-2</v>
      </c>
      <c r="Q15" s="30">
        <f t="shared" si="2"/>
        <v>0.91060433287153275</v>
      </c>
      <c r="R15" s="4">
        <f t="shared" si="3"/>
        <v>402.28050207810287</v>
      </c>
      <c r="S15" s="4">
        <f t="shared" si="3"/>
        <v>4097.7194979218975</v>
      </c>
    </row>
    <row r="16" spans="2:19" x14ac:dyDescent="0.3">
      <c r="I16">
        <v>6.5</v>
      </c>
      <c r="J16" s="14">
        <f>'Performance evolution'!P16</f>
        <v>0.45</v>
      </c>
      <c r="K16" s="25">
        <f>'Performance evolution'!O16</f>
        <v>0.69996345874965382</v>
      </c>
      <c r="L16" s="15">
        <f t="shared" si="6"/>
        <v>7459.3038637172749</v>
      </c>
      <c r="M16" s="15">
        <f t="shared" si="6"/>
        <v>15040.696136282717</v>
      </c>
      <c r="N16" s="31">
        <f t="shared" si="0"/>
        <v>0.5446239439154994</v>
      </c>
      <c r="O16" s="31">
        <f t="shared" si="0"/>
        <v>5.9924949100537699</v>
      </c>
      <c r="P16" s="30">
        <f t="shared" si="1"/>
        <v>8.3312535091022488E-2</v>
      </c>
      <c r="Q16" s="30">
        <f t="shared" si="2"/>
        <v>0.91668746490897757</v>
      </c>
      <c r="R16" s="4">
        <f t="shared" si="3"/>
        <v>374.90640790960117</v>
      </c>
      <c r="S16" s="4">
        <f t="shared" si="3"/>
        <v>4125.0935920903994</v>
      </c>
    </row>
    <row r="17" spans="9:19" x14ac:dyDescent="0.3">
      <c r="I17">
        <v>7</v>
      </c>
      <c r="J17" s="14">
        <f>'Performance evolution'!P17</f>
        <v>0.45</v>
      </c>
      <c r="K17" s="25">
        <f>'Performance evolution'!O17</f>
        <v>0.69999958868433132</v>
      </c>
      <c r="L17" s="15">
        <f t="shared" si="6"/>
        <v>6342.3494988834209</v>
      </c>
      <c r="M17" s="15">
        <f t="shared" si="6"/>
        <v>16157.650501116572</v>
      </c>
      <c r="N17" s="31">
        <f t="shared" si="0"/>
        <v>0.52019274265978421</v>
      </c>
      <c r="O17" s="31">
        <f t="shared" si="0"/>
        <v>6.1062675918019034</v>
      </c>
      <c r="P17" s="30">
        <f t="shared" si="1"/>
        <v>7.8502355164560569E-2</v>
      </c>
      <c r="Q17" s="30">
        <f t="shared" si="2"/>
        <v>0.9214976448354395</v>
      </c>
      <c r="R17" s="4">
        <f t="shared" si="3"/>
        <v>353.26059824052254</v>
      </c>
      <c r="S17" s="4">
        <f t="shared" si="3"/>
        <v>4146.7394017594779</v>
      </c>
    </row>
    <row r="18" spans="9:19" x14ac:dyDescent="0.3">
      <c r="I18">
        <v>7.5</v>
      </c>
      <c r="J18" s="14">
        <f>'Performance evolution'!P18</f>
        <v>0.45</v>
      </c>
      <c r="K18" s="25">
        <f>'Performance evolution'!O18</f>
        <v>0.69999999920529066</v>
      </c>
      <c r="L18" s="15">
        <f t="shared" si="6"/>
        <v>5427.1401973472584</v>
      </c>
      <c r="M18" s="15">
        <f t="shared" si="6"/>
        <v>17072.859802652732</v>
      </c>
      <c r="N18" s="31">
        <f t="shared" si="0"/>
        <v>0.4973525876756934</v>
      </c>
      <c r="O18" s="31">
        <f t="shared" si="0"/>
        <v>6.1934540254728701</v>
      </c>
      <c r="P18" s="30">
        <f t="shared" si="1"/>
        <v>7.4333726325060967E-2</v>
      </c>
      <c r="Q18" s="30">
        <f t="shared" si="2"/>
        <v>0.92566627367493903</v>
      </c>
      <c r="R18" s="4">
        <f t="shared" si="3"/>
        <v>334.50176846277435</v>
      </c>
      <c r="S18" s="4">
        <f t="shared" si="3"/>
        <v>4165.4982315372254</v>
      </c>
    </row>
    <row r="19" spans="9:19" x14ac:dyDescent="0.3">
      <c r="I19">
        <v>8</v>
      </c>
      <c r="J19" s="14">
        <f>'Performance evolution'!P19</f>
        <v>0.45</v>
      </c>
      <c r="K19" s="25">
        <f>'Performance evolution'!O19</f>
        <v>0.69999999999983253</v>
      </c>
      <c r="L19" s="15">
        <f t="shared" si="6"/>
        <v>4676.2139263405807</v>
      </c>
      <c r="M19" s="15">
        <f t="shared" si="6"/>
        <v>17823.786073659408</v>
      </c>
      <c r="N19" s="31">
        <f t="shared" si="0"/>
        <v>0.47609813437126897</v>
      </c>
      <c r="O19" s="31">
        <f t="shared" si="0"/>
        <v>6.2620704973883727</v>
      </c>
      <c r="P19" s="30">
        <f t="shared" si="1"/>
        <v>7.065690403283037E-2</v>
      </c>
      <c r="Q19" s="30">
        <f t="shared" si="2"/>
        <v>0.92934309596716957</v>
      </c>
      <c r="R19" s="4">
        <f t="shared" si="3"/>
        <v>317.95606814773669</v>
      </c>
      <c r="S19" s="4">
        <f t="shared" si="3"/>
        <v>4182.0439318522631</v>
      </c>
    </row>
    <row r="20" spans="9:19" x14ac:dyDescent="0.3">
      <c r="I20">
        <v>8.5</v>
      </c>
      <c r="J20" s="14">
        <f>'Performance evolution'!P20</f>
        <v>0.45</v>
      </c>
      <c r="K20" s="25">
        <f>'Performance evolution'!O20</f>
        <v>0.7</v>
      </c>
      <c r="L20" s="15">
        <f t="shared" si="6"/>
        <v>4058.9272092202009</v>
      </c>
      <c r="M20" s="15">
        <f t="shared" si="6"/>
        <v>18441.072790779788</v>
      </c>
      <c r="N20" s="31">
        <f t="shared" si="0"/>
        <v>0.4564073641603969</v>
      </c>
      <c r="O20" s="31">
        <f t="shared" si="0"/>
        <v>6.316665914486741</v>
      </c>
      <c r="P20" s="30">
        <f t="shared" si="1"/>
        <v>6.7385564186832531E-2</v>
      </c>
      <c r="Q20" s="30">
        <f t="shared" si="2"/>
        <v>0.9326144358131675</v>
      </c>
      <c r="R20" s="4">
        <f t="shared" si="3"/>
        <v>303.23503884074637</v>
      </c>
      <c r="S20" s="4">
        <f t="shared" si="3"/>
        <v>4196.7649611592533</v>
      </c>
    </row>
    <row r="21" spans="9:19" x14ac:dyDescent="0.3">
      <c r="I21">
        <v>9</v>
      </c>
      <c r="J21" s="14">
        <f>'Performance evolution'!P21</f>
        <v>0.45</v>
      </c>
      <c r="K21" s="25">
        <f>'Performance evolution'!O21</f>
        <v>0.7</v>
      </c>
      <c r="L21" s="15">
        <f t="shared" si="6"/>
        <v>3550.3768062169065</v>
      </c>
      <c r="M21" s="15">
        <f t="shared" si="6"/>
        <v>18949.623193783082</v>
      </c>
      <c r="N21" s="31">
        <f t="shared" si="0"/>
        <v>0.43824541961243696</v>
      </c>
      <c r="O21" s="31">
        <f t="shared" si="0"/>
        <v>6.3604929365623883</v>
      </c>
      <c r="P21" s="30">
        <f t="shared" si="1"/>
        <v>6.4459815432433704E-2</v>
      </c>
      <c r="Q21" s="30">
        <f t="shared" si="2"/>
        <v>0.93554018456756638</v>
      </c>
      <c r="R21" s="4">
        <f t="shared" si="3"/>
        <v>290.06916944595167</v>
      </c>
      <c r="S21" s="4">
        <f t="shared" si="3"/>
        <v>4209.930830554049</v>
      </c>
    </row>
    <row r="22" spans="9:19" x14ac:dyDescent="0.3">
      <c r="I22">
        <v>9.5</v>
      </c>
      <c r="J22" s="14">
        <f>'Performance evolution'!P22</f>
        <v>0.45</v>
      </c>
      <c r="K22" s="25">
        <f>'Performance evolution'!O22</f>
        <v>0.7</v>
      </c>
      <c r="L22" s="15">
        <f t="shared" si="6"/>
        <v>3130.3706144194762</v>
      </c>
      <c r="M22" s="15">
        <f t="shared" si="6"/>
        <v>19369.629385580512</v>
      </c>
      <c r="N22" s="31">
        <f t="shared" si="0"/>
        <v>0.42156600094798458</v>
      </c>
      <c r="O22" s="31">
        <f t="shared" si="0"/>
        <v>6.3959436959919929</v>
      </c>
      <c r="P22" s="30">
        <f t="shared" si="1"/>
        <v>6.1835775772670111E-2</v>
      </c>
      <c r="Q22" s="30">
        <f t="shared" si="2"/>
        <v>0.93816422422732992</v>
      </c>
      <c r="R22" s="4">
        <f t="shared" si="3"/>
        <v>278.26099097701552</v>
      </c>
      <c r="S22" s="4">
        <f t="shared" si="3"/>
        <v>4221.7390090229846</v>
      </c>
    </row>
    <row r="23" spans="9:19" x14ac:dyDescent="0.3">
      <c r="I23">
        <v>10</v>
      </c>
      <c r="J23" s="14">
        <f>'Performance evolution'!P23</f>
        <v>0.45</v>
      </c>
      <c r="K23" s="25">
        <f>'Performance evolution'!O23</f>
        <v>0.7</v>
      </c>
      <c r="L23" s="15">
        <f t="shared" si="6"/>
        <v>2782.5574825125959</v>
      </c>
      <c r="M23" s="15">
        <f t="shared" si="6"/>
        <v>19717.442517487394</v>
      </c>
      <c r="N23" s="31">
        <f t="shared" si="0"/>
        <v>0.40631273579706623</v>
      </c>
      <c r="O23" s="31">
        <f t="shared" si="0"/>
        <v>6.424810885186564</v>
      </c>
      <c r="P23" s="30">
        <f t="shared" si="1"/>
        <v>5.9479634440953104E-2</v>
      </c>
      <c r="Q23" s="30">
        <f t="shared" si="2"/>
        <v>0.94052036555904683</v>
      </c>
      <c r="R23" s="4">
        <f t="shared" si="3"/>
        <v>267.65835498428896</v>
      </c>
      <c r="S23" s="4">
        <f t="shared" si="3"/>
        <v>4232.341645015711</v>
      </c>
    </row>
    <row r="24" spans="9:19" x14ac:dyDescent="0.3">
      <c r="I24">
        <v>10.5</v>
      </c>
      <c r="J24" s="14">
        <f>'Performance evolution'!P24</f>
        <v>0.45</v>
      </c>
      <c r="K24" s="25">
        <f>'Performance evolution'!O24</f>
        <v>0.7</v>
      </c>
      <c r="L24" s="15">
        <f t="shared" si="6"/>
        <v>2493.7043409943653</v>
      </c>
      <c r="M24" s="15">
        <f t="shared" si="6"/>
        <v>20006.295659005627</v>
      </c>
      <c r="N24" s="31">
        <f t="shared" si="0"/>
        <v>0.39242067642325945</v>
      </c>
      <c r="O24" s="31">
        <f t="shared" si="0"/>
        <v>6.4484581061438346</v>
      </c>
      <c r="P24" s="30">
        <f t="shared" si="1"/>
        <v>5.7364073958346105E-2</v>
      </c>
      <c r="Q24" s="30">
        <f t="shared" si="2"/>
        <v>0.94263592604165392</v>
      </c>
      <c r="R24" s="4">
        <f t="shared" si="3"/>
        <v>258.13833281255745</v>
      </c>
      <c r="S24" s="4">
        <f t="shared" si="3"/>
        <v>4241.8616671874424</v>
      </c>
    </row>
    <row r="25" spans="9:19" x14ac:dyDescent="0.3">
      <c r="I25">
        <v>11</v>
      </c>
      <c r="J25" s="14">
        <f>'Performance evolution'!P25</f>
        <v>0.45</v>
      </c>
      <c r="K25" s="25">
        <f>'Performance evolution'!O25</f>
        <v>0.7</v>
      </c>
      <c r="L25" s="15">
        <f t="shared" si="6"/>
        <v>2253.1018056080497</v>
      </c>
      <c r="M25" s="15">
        <f t="shared" si="6"/>
        <v>20246.898194391943</v>
      </c>
      <c r="N25" s="31">
        <f t="shared" si="0"/>
        <v>0.37981794171736005</v>
      </c>
      <c r="O25" s="31">
        <f t="shared" si="0"/>
        <v>6.4679351042346473</v>
      </c>
      <c r="P25" s="30">
        <f t="shared" si="1"/>
        <v>5.5466068821200594E-2</v>
      </c>
      <c r="Q25" s="30">
        <f t="shared" si="2"/>
        <v>0.94453393117879936</v>
      </c>
      <c r="R25" s="4">
        <f t="shared" si="3"/>
        <v>249.59730969540269</v>
      </c>
      <c r="S25" s="4">
        <f t="shared" si="3"/>
        <v>4250.4026903045969</v>
      </c>
    </row>
    <row r="26" spans="9:19" x14ac:dyDescent="0.3">
      <c r="I26">
        <v>11.5</v>
      </c>
      <c r="J26" s="14">
        <f>'Performance evolution'!P26</f>
        <v>0.45</v>
      </c>
      <c r="K26" s="25">
        <f>'Performance evolution'!O26</f>
        <v>0.7</v>
      </c>
      <c r="L26" s="15">
        <f t="shared" si="6"/>
        <v>2052.0787541818422</v>
      </c>
      <c r="M26" s="15">
        <f t="shared" si="6"/>
        <v>20447.92124581815</v>
      </c>
      <c r="N26" s="31">
        <f t="shared" si="0"/>
        <v>0.36842746003056187</v>
      </c>
      <c r="O26" s="31">
        <f t="shared" si="0"/>
        <v>6.4840580547881776</v>
      </c>
      <c r="P26" s="30">
        <f t="shared" si="1"/>
        <v>5.3765521902063802E-2</v>
      </c>
      <c r="Q26" s="30">
        <f t="shared" si="2"/>
        <v>0.94623447809793626</v>
      </c>
      <c r="R26" s="4">
        <f t="shared" si="3"/>
        <v>241.94484855928712</v>
      </c>
      <c r="S26" s="4">
        <f t="shared" si="3"/>
        <v>4258.0551514407134</v>
      </c>
    </row>
    <row r="27" spans="9:19" x14ac:dyDescent="0.3">
      <c r="I27">
        <v>12</v>
      </c>
      <c r="J27" s="14">
        <f>'Performance evolution'!P27</f>
        <v>0.45</v>
      </c>
      <c r="K27" s="25">
        <f>'Performance evolution'!O27</f>
        <v>0.7</v>
      </c>
      <c r="L27" s="15">
        <f t="shared" si="6"/>
        <v>1883.6078519047608</v>
      </c>
      <c r="M27" s="15">
        <f t="shared" si="6"/>
        <v>20616.39214809523</v>
      </c>
      <c r="N27" s="31">
        <f t="shared" si="0"/>
        <v>0.35816873876929872</v>
      </c>
      <c r="O27" s="31">
        <f t="shared" si="0"/>
        <v>6.4974668736457861</v>
      </c>
      <c r="P27" s="30">
        <f t="shared" si="1"/>
        <v>5.2244424735859607E-2</v>
      </c>
      <c r="Q27" s="30">
        <f t="shared" si="2"/>
        <v>0.94775557526414034</v>
      </c>
      <c r="R27" s="4">
        <f t="shared" si="3"/>
        <v>235.09991131136823</v>
      </c>
      <c r="S27" s="4">
        <f t="shared" si="3"/>
        <v>4264.9000886886315</v>
      </c>
    </row>
    <row r="28" spans="9:19" x14ac:dyDescent="0.3">
      <c r="I28">
        <v>12.5</v>
      </c>
      <c r="J28" s="14">
        <f>'Performance evolution'!P28</f>
        <v>0.45</v>
      </c>
      <c r="K28" s="25">
        <f>'Performance evolution'!O28</f>
        <v>0.7</v>
      </c>
      <c r="L28" s="15">
        <f t="shared" si="6"/>
        <v>1741.9861928351768</v>
      </c>
      <c r="M28" s="15">
        <f t="shared" si="6"/>
        <v>20758.013807164814</v>
      </c>
      <c r="N28" s="31">
        <f t="shared" si="0"/>
        <v>0.34895957852484605</v>
      </c>
      <c r="O28" s="31">
        <f t="shared" si="0"/>
        <v>6.5086669473391101</v>
      </c>
      <c r="P28" s="30">
        <f t="shared" si="1"/>
        <v>5.0886349265117273E-2</v>
      </c>
      <c r="Q28" s="30">
        <f t="shared" si="2"/>
        <v>0.94911365073488263</v>
      </c>
      <c r="R28" s="4">
        <f t="shared" si="3"/>
        <v>228.98857169302772</v>
      </c>
      <c r="S28" s="4">
        <f t="shared" si="3"/>
        <v>4271.0114283069715</v>
      </c>
    </row>
    <row r="29" spans="9:19" x14ac:dyDescent="0.3">
      <c r="I29">
        <v>13</v>
      </c>
      <c r="J29" s="14">
        <f>'Performance evolution'!P29</f>
        <v>0.45</v>
      </c>
      <c r="K29" s="25">
        <f>'Performance evolution'!O29</f>
        <v>0.7</v>
      </c>
      <c r="L29" s="15">
        <f t="shared" si="6"/>
        <v>1622.5775259611692</v>
      </c>
      <c r="M29" s="15">
        <f t="shared" si="6"/>
        <v>20877.42247403882</v>
      </c>
      <c r="N29" s="31">
        <f t="shared" si="0"/>
        <v>0.34071765678913624</v>
      </c>
      <c r="O29" s="31">
        <f t="shared" si="0"/>
        <v>6.5180600153979151</v>
      </c>
      <c r="P29" s="30">
        <f t="shared" si="1"/>
        <v>4.9676148298373392E-2</v>
      </c>
      <c r="Q29" s="30">
        <f t="shared" si="2"/>
        <v>0.95032385170162659</v>
      </c>
      <c r="R29" s="4">
        <f t="shared" si="3"/>
        <v>223.54266734268026</v>
      </c>
      <c r="S29" s="4">
        <f t="shared" si="3"/>
        <v>4276.45733265732</v>
      </c>
    </row>
    <row r="30" spans="9:19" x14ac:dyDescent="0.3">
      <c r="I30">
        <v>13.5</v>
      </c>
      <c r="J30" s="14">
        <f>'Performance evolution'!P30</f>
        <v>0.45</v>
      </c>
      <c r="K30" s="25">
        <f>'Performance evolution'!O30</f>
        <v>0.7</v>
      </c>
      <c r="L30" s="15">
        <f t="shared" ref="L30:M30" si="7">L29-($F$2*$F$3*$F$4*($F$5/2))*L29/SUM($L29:$M29)+R29</f>
        <v>1521.6046881116154</v>
      </c>
      <c r="M30" s="15">
        <f t="shared" si="7"/>
        <v>20978.395311888373</v>
      </c>
      <c r="N30" s="31">
        <f t="shared" si="0"/>
        <v>0.33336192313926849</v>
      </c>
      <c r="O30" s="31">
        <f t="shared" si="0"/>
        <v>6.5259673290554394</v>
      </c>
      <c r="P30" s="30">
        <f t="shared" si="1"/>
        <v>4.8599784451607446E-2</v>
      </c>
      <c r="Q30" s="30">
        <f t="shared" si="2"/>
        <v>0.9514002155483926</v>
      </c>
      <c r="R30" s="4">
        <f t="shared" si="3"/>
        <v>218.69903003223351</v>
      </c>
      <c r="S30" s="4">
        <f t="shared" si="3"/>
        <v>4281.3009699677668</v>
      </c>
    </row>
    <row r="31" spans="9:19" x14ac:dyDescent="0.3">
      <c r="I31">
        <v>14</v>
      </c>
      <c r="J31" s="14">
        <f>'Performance evolution'!P31</f>
        <v>0.45</v>
      </c>
      <c r="K31" s="25">
        <f>'Performance evolution'!O31</f>
        <v>0.7</v>
      </c>
      <c r="L31" s="15">
        <f>L30-($F$2*$F$3*$F$4*($F$5/2))*L30/SUM($L30:$M30)+R30</f>
        <v>1435.9827805215259</v>
      </c>
      <c r="M31" s="15">
        <f>M30-($F$2*$F$3*$F$4*($F$5/2))*M30/SUM($L30:$M30)+S30</f>
        <v>21064.017219478465</v>
      </c>
      <c r="N31" s="31">
        <f t="shared" si="0"/>
        <v>0.3268137689095586</v>
      </c>
      <c r="O31" s="31">
        <f t="shared" si="0"/>
        <v>6.5326472067694965</v>
      </c>
      <c r="P31" s="30">
        <f t="shared" si="1"/>
        <v>4.7644234739188898E-2</v>
      </c>
      <c r="Q31" s="30">
        <f t="shared" si="2"/>
        <v>0.95235576526081112</v>
      </c>
      <c r="R31" s="4">
        <f t="shared" si="3"/>
        <v>214.39905632635003</v>
      </c>
      <c r="S31" s="4">
        <f t="shared" si="3"/>
        <v>4285.6009436736504</v>
      </c>
    </row>
    <row r="32" spans="9:19" x14ac:dyDescent="0.3">
      <c r="I32">
        <v>14.5</v>
      </c>
      <c r="J32" s="14">
        <f>'Performance evolution'!P32</f>
        <v>0.45</v>
      </c>
      <c r="K32" s="25">
        <f>'Performance evolution'!O32</f>
        <v>0.7</v>
      </c>
      <c r="L32" s="15">
        <f t="shared" ref="L32:M42" si="8">L31-($F$2*$F$3*$F$4*($F$5/2))*L31/SUM($L31:$M31)+R31</f>
        <v>1363.1852807435707</v>
      </c>
      <c r="M32" s="15">
        <f t="shared" si="8"/>
        <v>21136.814719256421</v>
      </c>
      <c r="N32" s="31">
        <f t="shared" si="0"/>
        <v>0.32099795558382455</v>
      </c>
      <c r="O32" s="31">
        <f t="shared" si="0"/>
        <v>6.5383084611815452</v>
      </c>
      <c r="P32" s="30">
        <f t="shared" si="1"/>
        <v>4.679743637042489E-2</v>
      </c>
      <c r="Q32" s="30">
        <f t="shared" si="2"/>
        <v>0.95320256362957512</v>
      </c>
      <c r="R32" s="4">
        <f t="shared" si="3"/>
        <v>210.58846366691199</v>
      </c>
      <c r="S32" s="4">
        <f t="shared" si="3"/>
        <v>4289.4115363330884</v>
      </c>
    </row>
    <row r="33" spans="9:19" x14ac:dyDescent="0.3">
      <c r="I33">
        <v>15</v>
      </c>
      <c r="J33" s="14">
        <f>'Performance evolution'!P33</f>
        <v>0.45</v>
      </c>
      <c r="K33" s="25">
        <f>'Performance evolution'!O33</f>
        <v>0.7</v>
      </c>
      <c r="L33" s="15">
        <f t="shared" si="8"/>
        <v>1301.1366882617685</v>
      </c>
      <c r="M33" s="15">
        <f t="shared" si="8"/>
        <v>21198.863311738223</v>
      </c>
      <c r="N33" s="31">
        <f t="shared" si="0"/>
        <v>0.31584330452583337</v>
      </c>
      <c r="O33" s="31">
        <f t="shared" si="0"/>
        <v>6.5431207449831552</v>
      </c>
      <c r="P33" s="30">
        <f t="shared" si="1"/>
        <v>4.6048251929304632E-2</v>
      </c>
      <c r="Q33" s="30">
        <f t="shared" si="2"/>
        <v>0.95395174807069538</v>
      </c>
      <c r="R33" s="4">
        <f t="shared" si="3"/>
        <v>207.21713368187085</v>
      </c>
      <c r="S33" s="4">
        <f t="shared" si="3"/>
        <v>4292.782866318129</v>
      </c>
    </row>
    <row r="34" spans="9:19" x14ac:dyDescent="0.3">
      <c r="I34">
        <v>15.5</v>
      </c>
      <c r="J34" s="14">
        <f>'Performance evolution'!P34</f>
        <v>0.45</v>
      </c>
      <c r="K34" s="25">
        <f>'Performance evolution'!O34</f>
        <v>0.7</v>
      </c>
      <c r="L34" s="15">
        <f t="shared" si="8"/>
        <v>1248.1264842912856</v>
      </c>
      <c r="M34" s="15">
        <f t="shared" si="8"/>
        <v>21251.873515708707</v>
      </c>
      <c r="N34" s="31">
        <f t="shared" si="0"/>
        <v>0.3112831646699537</v>
      </c>
      <c r="O34" s="31">
        <f t="shared" si="0"/>
        <v>6.5472225733274279</v>
      </c>
      <c r="P34" s="30">
        <f t="shared" si="1"/>
        <v>4.538644080231468E-2</v>
      </c>
      <c r="Q34" s="30">
        <f t="shared" si="2"/>
        <v>0.95461355919768531</v>
      </c>
      <c r="R34" s="4">
        <f t="shared" si="3"/>
        <v>204.23898361041606</v>
      </c>
      <c r="S34" s="4">
        <f t="shared" si="3"/>
        <v>4295.7610163895843</v>
      </c>
    </row>
    <row r="35" spans="9:19" x14ac:dyDescent="0.3">
      <c r="I35">
        <v>16</v>
      </c>
      <c r="J35" s="14">
        <f>'Performance evolution'!P35</f>
        <v>0.45</v>
      </c>
      <c r="K35" s="25">
        <f>'Performance evolution'!O35</f>
        <v>0.7</v>
      </c>
      <c r="L35" s="15">
        <f t="shared" si="8"/>
        <v>1202.7401710434444</v>
      </c>
      <c r="M35" s="15">
        <f t="shared" si="8"/>
        <v>21297.259828956547</v>
      </c>
      <c r="N35" s="31">
        <f t="shared" si="0"/>
        <v>0.30725568400734227</v>
      </c>
      <c r="O35" s="31">
        <f t="shared" si="0"/>
        <v>6.5507275791644153</v>
      </c>
      <c r="P35" s="30">
        <f t="shared" si="1"/>
        <v>4.4802629609399076E-2</v>
      </c>
      <c r="Q35" s="30">
        <f t="shared" si="2"/>
        <v>0.95519737039060093</v>
      </c>
      <c r="R35" s="4">
        <f t="shared" si="3"/>
        <v>201.61183324229583</v>
      </c>
      <c r="S35" s="4">
        <f t="shared" si="3"/>
        <v>4298.3881667577043</v>
      </c>
    </row>
    <row r="36" spans="9:19" x14ac:dyDescent="0.3">
      <c r="I36">
        <v>16.5</v>
      </c>
      <c r="J36" s="14">
        <f>'Performance evolution'!P36</f>
        <v>0.45</v>
      </c>
      <c r="K36" s="25">
        <f>'Performance evolution'!O36</f>
        <v>0.7</v>
      </c>
      <c r="L36" s="15">
        <f t="shared" si="8"/>
        <v>1163.8039700770514</v>
      </c>
      <c r="M36" s="15">
        <f t="shared" si="8"/>
        <v>21336.196029922939</v>
      </c>
      <c r="N36" s="31">
        <f t="shared" si="0"/>
        <v>0.30370391551703241</v>
      </c>
      <c r="O36" s="31">
        <f t="shared" si="0"/>
        <v>6.5537294152238701</v>
      </c>
      <c r="P36" s="30">
        <f t="shared" si="1"/>
        <v>4.4288278262301257E-2</v>
      </c>
      <c r="Q36" s="30">
        <f t="shared" si="2"/>
        <v>0.95571172173769869</v>
      </c>
      <c r="R36" s="4">
        <f t="shared" si="3"/>
        <v>199.29725218035566</v>
      </c>
      <c r="S36" s="4">
        <f t="shared" si="3"/>
        <v>4300.7027478196442</v>
      </c>
    </row>
    <row r="37" spans="9:19" x14ac:dyDescent="0.3">
      <c r="I37">
        <v>17</v>
      </c>
      <c r="J37" s="14">
        <f>'Performance evolution'!P37</f>
        <v>0.45</v>
      </c>
      <c r="K37" s="25">
        <f>'Performance evolution'!O37</f>
        <v>0.7</v>
      </c>
      <c r="L37" s="15">
        <f t="shared" si="8"/>
        <v>1130.3404282419967</v>
      </c>
      <c r="M37" s="15">
        <f t="shared" si="8"/>
        <v>21369.659571757995</v>
      </c>
      <c r="N37" s="31">
        <f t="shared" si="0"/>
        <v>0.30057578944270447</v>
      </c>
      <c r="O37" s="31">
        <f t="shared" si="0"/>
        <v>6.5563056134326159</v>
      </c>
      <c r="P37" s="30">
        <f t="shared" si="1"/>
        <v>4.383564069179656E-2</v>
      </c>
      <c r="Q37" s="30">
        <f t="shared" si="2"/>
        <v>0.95616435930820343</v>
      </c>
      <c r="R37" s="4">
        <f t="shared" si="3"/>
        <v>197.26038311308452</v>
      </c>
      <c r="S37" s="4">
        <f t="shared" si="3"/>
        <v>4302.7396168869154</v>
      </c>
    </row>
    <row r="38" spans="9:19" x14ac:dyDescent="0.3">
      <c r="I38">
        <v>17.5</v>
      </c>
      <c r="J38" s="14">
        <f>'Performance evolution'!P38</f>
        <v>0.45</v>
      </c>
      <c r="K38" s="25">
        <f>'Performance evolution'!O38</f>
        <v>0.7</v>
      </c>
      <c r="L38" s="15">
        <f t="shared" si="8"/>
        <v>1101.532725706682</v>
      </c>
      <c r="M38" s="15">
        <f t="shared" si="8"/>
        <v>21398.467274293311</v>
      </c>
      <c r="N38" s="31">
        <f t="shared" si="0"/>
        <v>0.29782398249219738</v>
      </c>
      <c r="O38" s="31">
        <f t="shared" si="0"/>
        <v>6.5585206371519034</v>
      </c>
      <c r="P38" s="30">
        <f t="shared" si="1"/>
        <v>4.3437720682665576E-2</v>
      </c>
      <c r="Q38" s="30">
        <f t="shared" si="2"/>
        <v>0.95656227931733451</v>
      </c>
      <c r="R38" s="4">
        <f t="shared" si="3"/>
        <v>195.46974307199508</v>
      </c>
      <c r="S38" s="4">
        <f t="shared" si="3"/>
        <v>4304.5302569280057</v>
      </c>
    </row>
    <row r="39" spans="9:19" x14ac:dyDescent="0.3">
      <c r="I39">
        <v>18</v>
      </c>
      <c r="J39" s="14">
        <f>'Performance evolution'!P39</f>
        <v>0.45</v>
      </c>
      <c r="K39" s="25">
        <f>'Performance evolution'!O39</f>
        <v>0.7</v>
      </c>
      <c r="L39" s="15">
        <f t="shared" si="8"/>
        <v>1076.6959236373405</v>
      </c>
      <c r="M39" s="15">
        <f t="shared" si="8"/>
        <v>21423.304076362652</v>
      </c>
      <c r="N39" s="31">
        <f t="shared" si="0"/>
        <v>0.29540571157630136</v>
      </c>
      <c r="O39" s="31">
        <f t="shared" si="0"/>
        <v>6.5604283056965693</v>
      </c>
      <c r="P39" s="30">
        <f t="shared" si="1"/>
        <v>4.3088223961088329E-2</v>
      </c>
      <c r="Q39" s="30">
        <f t="shared" si="2"/>
        <v>0.95691177603891164</v>
      </c>
      <c r="R39" s="4">
        <f t="shared" si="3"/>
        <v>193.89700782489749</v>
      </c>
      <c r="S39" s="4">
        <f t="shared" si="3"/>
        <v>4306.1029921751024</v>
      </c>
    </row>
    <row r="40" spans="9:19" x14ac:dyDescent="0.3">
      <c r="I40">
        <v>18.5</v>
      </c>
      <c r="J40" s="14">
        <f>'Performance evolution'!P40</f>
        <v>0.45</v>
      </c>
      <c r="K40" s="25">
        <f>'Performance evolution'!O40</f>
        <v>0.7</v>
      </c>
      <c r="L40" s="15">
        <f t="shared" si="8"/>
        <v>1055.2537467347697</v>
      </c>
      <c r="M40" s="15">
        <f t="shared" si="8"/>
        <v>21444.746253265224</v>
      </c>
      <c r="N40" s="31">
        <f t="shared" si="0"/>
        <v>0.29328247588659323</v>
      </c>
      <c r="O40" s="31">
        <f t="shared" si="0"/>
        <v>6.5620737287033331</v>
      </c>
      <c r="P40" s="30">
        <f t="shared" si="1"/>
        <v>4.2781507938308046E-2</v>
      </c>
      <c r="Q40" s="30">
        <f t="shared" si="2"/>
        <v>0.95721849206169196</v>
      </c>
      <c r="R40" s="4">
        <f t="shared" si="3"/>
        <v>192.5167857223862</v>
      </c>
      <c r="S40" s="4">
        <f t="shared" si="3"/>
        <v>4307.483214277614</v>
      </c>
    </row>
    <row r="41" spans="9:19" x14ac:dyDescent="0.3">
      <c r="I41">
        <v>19</v>
      </c>
      <c r="J41" s="14">
        <f>'Performance evolution'!P41</f>
        <v>0.45</v>
      </c>
      <c r="K41" s="25">
        <f>'Performance evolution'!O41</f>
        <v>0.7</v>
      </c>
      <c r="L41" s="15">
        <f t="shared" si="8"/>
        <v>1036.7197831102019</v>
      </c>
      <c r="M41" s="15">
        <f t="shared" si="8"/>
        <v>21463.280216889791</v>
      </c>
      <c r="N41" s="31">
        <f t="shared" si="0"/>
        <v>0.29141976702365197</v>
      </c>
      <c r="O41" s="31">
        <f t="shared" si="0"/>
        <v>6.5634948562779778</v>
      </c>
      <c r="P41" s="30">
        <f t="shared" si="1"/>
        <v>4.2512530503741174E-2</v>
      </c>
      <c r="Q41" s="30">
        <f t="shared" si="2"/>
        <v>0.95748746949625885</v>
      </c>
      <c r="R41" s="4">
        <f t="shared" si="3"/>
        <v>191.30638726683529</v>
      </c>
      <c r="S41" s="4">
        <f t="shared" si="3"/>
        <v>4308.6936127331646</v>
      </c>
    </row>
    <row r="42" spans="9:19" x14ac:dyDescent="0.3">
      <c r="I42">
        <v>19.5</v>
      </c>
      <c r="J42" s="14">
        <f>'Performance evolution'!P42</f>
        <v>0.45</v>
      </c>
      <c r="K42" s="25">
        <f>'Performance evolution'!O42</f>
        <v>0.7</v>
      </c>
      <c r="L42" s="15">
        <f t="shared" si="8"/>
        <v>1020.6822137549967</v>
      </c>
      <c r="M42" s="15">
        <f t="shared" si="8"/>
        <v>21479.317786244996</v>
      </c>
      <c r="N42" s="31">
        <f t="shared" si="0"/>
        <v>0.28978676292294298</v>
      </c>
      <c r="O42" s="31">
        <f t="shared" si="0"/>
        <v>6.5647237268078422</v>
      </c>
      <c r="P42" s="30">
        <f t="shared" si="1"/>
        <v>4.2276799102881603E-2</v>
      </c>
      <c r="Q42" s="30">
        <f t="shared" si="2"/>
        <v>0.95772320089711838</v>
      </c>
      <c r="R42" s="4">
        <f t="shared" si="3"/>
        <v>190.2455959629672</v>
      </c>
      <c r="S42" s="4">
        <f t="shared" si="3"/>
        <v>4309.7544040370331</v>
      </c>
    </row>
    <row r="43" spans="9:19" x14ac:dyDescent="0.3">
      <c r="I43" s="8">
        <v>20</v>
      </c>
      <c r="J43" s="22">
        <f>'Performance evolution'!P43</f>
        <v>0.45</v>
      </c>
      <c r="K43" s="26">
        <f>'Performance evolution'!O43</f>
        <v>0.7</v>
      </c>
      <c r="L43" s="23">
        <f>L42-($F$2*$F$3*$F$4*($F$5/2))*L42/SUM($L42:$M42)+R42</f>
        <v>1006.7913669669645</v>
      </c>
      <c r="M43" s="23">
        <f>M42-($F$2*$F$3*$F$4*($F$5/2))*M42/SUM($L42:$M42)+S42</f>
        <v>21493.208633033028</v>
      </c>
      <c r="N43" s="32">
        <f t="shared" si="0"/>
        <v>0.28835601772398661</v>
      </c>
      <c r="O43" s="32">
        <f t="shared" si="0"/>
        <v>6.5657874759616339</v>
      </c>
      <c r="P43" s="33">
        <f t="shared" si="1"/>
        <v>4.2070321111548736E-2</v>
      </c>
      <c r="Q43" s="33">
        <f t="shared" si="2"/>
        <v>0.95792967888845115</v>
      </c>
      <c r="R43" s="24">
        <f t="shared" si="3"/>
        <v>189.31644500196933</v>
      </c>
      <c r="S43" s="24">
        <f t="shared" si="3"/>
        <v>4310.6835549980306</v>
      </c>
    </row>
    <row r="44" spans="9:19" x14ac:dyDescent="0.3">
      <c r="J44" s="14"/>
      <c r="K44" s="25"/>
      <c r="L44" s="15"/>
      <c r="M44" s="15"/>
      <c r="N44" s="31"/>
      <c r="O44" s="31"/>
      <c r="P44" s="30"/>
      <c r="Q44" s="30"/>
    </row>
  </sheetData>
  <pageMargins left="0.7" right="0.7" top="0.75" bottom="0.75" header="0.3" footer="0.3"/>
  <pageSetup paperSize="9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C91BC9-19B4-4690-AC0E-5BBB1B69AD3E}">
  <dimension ref="B2:S44"/>
  <sheetViews>
    <sheetView topLeftCell="B1" zoomScale="72" zoomScaleNormal="80" workbookViewId="0">
      <selection activeCell="I18" sqref="I18"/>
    </sheetView>
  </sheetViews>
  <sheetFormatPr defaultRowHeight="14.4" x14ac:dyDescent="0.3"/>
  <cols>
    <col min="3" max="3" width="11" customWidth="1"/>
    <col min="11" max="13" width="8.88671875" style="14"/>
  </cols>
  <sheetData>
    <row r="2" spans="2:19" ht="14.4" customHeight="1" x14ac:dyDescent="0.3">
      <c r="B2" t="s">
        <v>27</v>
      </c>
      <c r="F2" s="1">
        <v>1000000</v>
      </c>
      <c r="I2" t="s">
        <v>1</v>
      </c>
      <c r="J2" t="s">
        <v>46</v>
      </c>
      <c r="K2" t="s">
        <v>47</v>
      </c>
      <c r="L2" t="s">
        <v>38</v>
      </c>
      <c r="M2" t="s">
        <v>39</v>
      </c>
      <c r="N2" s="28" t="s">
        <v>44</v>
      </c>
      <c r="O2" t="s">
        <v>45</v>
      </c>
      <c r="P2" t="s">
        <v>48</v>
      </c>
      <c r="Q2" t="s">
        <v>49</v>
      </c>
      <c r="R2" t="s">
        <v>50</v>
      </c>
      <c r="S2" t="s">
        <v>51</v>
      </c>
    </row>
    <row r="3" spans="2:19" x14ac:dyDescent="0.3">
      <c r="B3" t="s">
        <v>28</v>
      </c>
      <c r="F3" s="16">
        <v>0.13500000000000001</v>
      </c>
      <c r="I3">
        <v>0</v>
      </c>
      <c r="J3" s="14">
        <f>'Performance evolution'!L3</f>
        <v>1.5</v>
      </c>
      <c r="K3" s="25">
        <f>'Performance evolution'!K3</f>
        <v>1.2</v>
      </c>
      <c r="L3" s="15">
        <f>F2*F3*F4-M3</f>
        <v>13473</v>
      </c>
      <c r="M3" s="29">
        <f>F2*F3*F4*0.002</f>
        <v>27</v>
      </c>
      <c r="N3" s="31">
        <f>IF($F$6=1,J3^$F$7*LOG(L3)^$F$8,EXP(J3*$F$7+LOG(L3)*$F$8))</f>
        <v>356.48904386655164</v>
      </c>
      <c r="O3" s="31">
        <f>IF($F$6=1,K3^$F$7*LOG(M3)^$F$8,EXP(K3*$F$7+LOG(M3)*$F$8))</f>
        <v>6.0810005117064687</v>
      </c>
      <c r="P3" s="30">
        <f>N3/SUM($N3:$O3)</f>
        <v>0.98322806694597653</v>
      </c>
      <c r="Q3" s="30">
        <f>O3/SUM($N3:$O3)</f>
        <v>1.6771933054023483E-2</v>
      </c>
      <c r="R3" s="4">
        <f>$F$2*$F$3*$F$4*($F$5/2)*P3</f>
        <v>2654.7157807541366</v>
      </c>
      <c r="S3" s="4">
        <f>$F$2*$F$3*$F$4*($F$5/2)*Q3</f>
        <v>45.284219245863405</v>
      </c>
    </row>
    <row r="4" spans="2:19" x14ac:dyDescent="0.3">
      <c r="B4" t="s">
        <v>29</v>
      </c>
      <c r="F4" s="17">
        <f>'Total market'!D5</f>
        <v>0.1</v>
      </c>
      <c r="I4">
        <v>0.5</v>
      </c>
      <c r="J4" s="14">
        <f>'Performance evolution'!L4</f>
        <v>1.5</v>
      </c>
      <c r="K4" s="25">
        <f>'Performance evolution'!K4</f>
        <v>1.2001464722680626</v>
      </c>
      <c r="L4" s="15">
        <f>L3-($F$2*$F$3*$F$4*($F$5/2))*L3/SUM($L3:$M3)+R3</f>
        <v>13433.115780754137</v>
      </c>
      <c r="M4" s="15">
        <f>M3-($F$2*$F$3*$F$4*($F$5/2))*M3/SUM($L3:$M3)+S3</f>
        <v>66.884219245863406</v>
      </c>
      <c r="N4" s="31">
        <f t="shared" ref="N4:O43" si="0">IF($F$6=1,J4^$F$7*LOG(L4)^$F$8,EXP(J4*$F$7+LOG(L4)*$F$8))</f>
        <v>356.1556919014244</v>
      </c>
      <c r="O4" s="31">
        <f t="shared" si="0"/>
        <v>12.617016251799566</v>
      </c>
      <c r="P4" s="30">
        <f t="shared" ref="P4:Q43" si="1">N4/SUM($N4:$O4)</f>
        <v>0.96578646962519465</v>
      </c>
      <c r="Q4" s="30">
        <f t="shared" si="1"/>
        <v>3.4213530374805373E-2</v>
      </c>
      <c r="R4" s="4">
        <f t="shared" ref="R4:S43" si="2">$F$2*$F$3*$F$4*($F$5/2)*P4</f>
        <v>2607.6234679880254</v>
      </c>
      <c r="S4" s="4">
        <f t="shared" si="2"/>
        <v>92.376532011974504</v>
      </c>
    </row>
    <row r="5" spans="2:19" x14ac:dyDescent="0.3">
      <c r="B5" t="s">
        <v>40</v>
      </c>
      <c r="F5" s="17">
        <v>0.4</v>
      </c>
      <c r="I5">
        <v>1</v>
      </c>
      <c r="J5" s="14">
        <f>'Performance evolution'!L5</f>
        <v>1.5</v>
      </c>
      <c r="K5" s="25">
        <f>'Performance evolution'!K5</f>
        <v>1.2003267526724115</v>
      </c>
      <c r="L5" s="15">
        <f t="shared" ref="L5:M20" si="3">L4-($F$2*$F$3*$F$4*($F$5/2))*L4/SUM($L4:$M4)+R4</f>
        <v>13354.116092591335</v>
      </c>
      <c r="M5" s="15">
        <f t="shared" si="3"/>
        <v>145.88390740866524</v>
      </c>
      <c r="N5" s="31">
        <f t="shared" si="0"/>
        <v>355.49309950153162</v>
      </c>
      <c r="O5" s="31">
        <f t="shared" si="0"/>
        <v>21.036532692891544</v>
      </c>
      <c r="P5" s="30">
        <f t="shared" si="1"/>
        <v>0.94413047236072711</v>
      </c>
      <c r="Q5" s="30">
        <f t="shared" si="1"/>
        <v>5.586952763927279E-2</v>
      </c>
      <c r="R5" s="4">
        <f t="shared" si="2"/>
        <v>2549.1522753739632</v>
      </c>
      <c r="S5" s="4">
        <f t="shared" si="2"/>
        <v>150.84772462603652</v>
      </c>
    </row>
    <row r="6" spans="2:19" x14ac:dyDescent="0.3">
      <c r="B6" t="s">
        <v>41</v>
      </c>
      <c r="F6" s="1">
        <v>1</v>
      </c>
      <c r="I6">
        <v>1.5</v>
      </c>
      <c r="J6" s="14">
        <f>'Performance evolution'!L6</f>
        <v>1.5</v>
      </c>
      <c r="K6" s="25">
        <f>'Performance evolution'!K6</f>
        <v>1.2005539420231446</v>
      </c>
      <c r="L6" s="15">
        <f t="shared" si="3"/>
        <v>13232.44514944703</v>
      </c>
      <c r="M6" s="15">
        <f t="shared" si="3"/>
        <v>267.55485055296873</v>
      </c>
      <c r="N6" s="31">
        <f t="shared" si="0"/>
        <v>354.4665326174586</v>
      </c>
      <c r="O6" s="31">
        <f t="shared" si="0"/>
        <v>29.713762031132795</v>
      </c>
      <c r="P6" s="30">
        <f t="shared" si="1"/>
        <v>0.92265672538381527</v>
      </c>
      <c r="Q6" s="30">
        <f t="shared" si="1"/>
        <v>7.7343274616184801E-2</v>
      </c>
      <c r="R6" s="4">
        <f t="shared" si="2"/>
        <v>2491.1731585363013</v>
      </c>
      <c r="S6" s="4">
        <f t="shared" si="2"/>
        <v>208.82684146369897</v>
      </c>
    </row>
    <row r="7" spans="2:19" ht="14.4" customHeight="1" x14ac:dyDescent="0.3">
      <c r="B7" t="s">
        <v>42</v>
      </c>
      <c r="F7" s="1">
        <v>4</v>
      </c>
      <c r="I7">
        <v>2</v>
      </c>
      <c r="J7" s="14">
        <f>'Performance evolution'!L7</f>
        <v>1.5</v>
      </c>
      <c r="K7" s="25">
        <f>'Performance evolution'!K7</f>
        <v>1.2008476258325687</v>
      </c>
      <c r="L7" s="15">
        <f t="shared" si="3"/>
        <v>13077.129278093926</v>
      </c>
      <c r="M7" s="15">
        <f t="shared" si="3"/>
        <v>422.87072190607398</v>
      </c>
      <c r="N7" s="31">
        <f t="shared" si="0"/>
        <v>353.14521453505444</v>
      </c>
      <c r="O7" s="31">
        <f t="shared" si="0"/>
        <v>37.665070531186352</v>
      </c>
      <c r="P7" s="30">
        <f t="shared" si="1"/>
        <v>0.9036231338568731</v>
      </c>
      <c r="Q7" s="30">
        <f t="shared" si="1"/>
        <v>9.6376866143126891E-2</v>
      </c>
      <c r="R7" s="4">
        <f t="shared" si="2"/>
        <v>2439.7824614135575</v>
      </c>
      <c r="S7" s="4">
        <f t="shared" si="2"/>
        <v>260.21753858644263</v>
      </c>
    </row>
    <row r="8" spans="2:19" ht="14.4" customHeight="1" x14ac:dyDescent="0.3">
      <c r="B8" t="s">
        <v>43</v>
      </c>
      <c r="F8" s="1">
        <v>3</v>
      </c>
      <c r="I8">
        <v>2.5</v>
      </c>
      <c r="J8" s="14">
        <f>'Performance evolution'!L8</f>
        <v>1.5</v>
      </c>
      <c r="K8" s="25">
        <f>'Performance evolution'!K8</f>
        <v>1.2012376012551851</v>
      </c>
      <c r="L8" s="15">
        <f t="shared" si="3"/>
        <v>12901.485883888698</v>
      </c>
      <c r="M8" s="15">
        <f t="shared" si="3"/>
        <v>598.51411611130175</v>
      </c>
      <c r="N8" s="31">
        <f t="shared" si="0"/>
        <v>351.63596107390043</v>
      </c>
      <c r="O8" s="31">
        <f t="shared" si="0"/>
        <v>44.594183462922388</v>
      </c>
      <c r="P8" s="30">
        <f t="shared" si="1"/>
        <v>0.88745383439957304</v>
      </c>
      <c r="Q8" s="30">
        <f t="shared" si="1"/>
        <v>0.112546165600427</v>
      </c>
      <c r="R8" s="4">
        <f t="shared" si="2"/>
        <v>2396.125352878847</v>
      </c>
      <c r="S8" s="4">
        <f t="shared" si="2"/>
        <v>303.87464712115292</v>
      </c>
    </row>
    <row r="9" spans="2:19" x14ac:dyDescent="0.3">
      <c r="B9" s="27"/>
      <c r="I9">
        <v>3</v>
      </c>
      <c r="J9" s="14">
        <f>'Performance evolution'!L9</f>
        <v>1.5</v>
      </c>
      <c r="K9" s="25">
        <f>'Performance evolution'!K9</f>
        <v>1.2017698535986099</v>
      </c>
      <c r="L9" s="15">
        <f t="shared" si="3"/>
        <v>12717.314059989805</v>
      </c>
      <c r="M9" s="15">
        <f t="shared" si="3"/>
        <v>782.68594001019437</v>
      </c>
      <c r="N9" s="31">
        <f t="shared" si="0"/>
        <v>350.03591890578826</v>
      </c>
      <c r="O9" s="31">
        <f t="shared" si="0"/>
        <v>50.535328792098802</v>
      </c>
      <c r="P9" s="30">
        <f t="shared" si="1"/>
        <v>0.87384184690606448</v>
      </c>
      <c r="Q9" s="30">
        <f t="shared" si="1"/>
        <v>0.12615815309393552</v>
      </c>
      <c r="R9" s="4">
        <f t="shared" si="2"/>
        <v>2359.3729866463741</v>
      </c>
      <c r="S9" s="4">
        <f t="shared" si="2"/>
        <v>340.6270133536259</v>
      </c>
    </row>
    <row r="10" spans="2:19" x14ac:dyDescent="0.3">
      <c r="I10">
        <v>3.5</v>
      </c>
      <c r="J10" s="14">
        <f>'Performance evolution'!L10</f>
        <v>1.5</v>
      </c>
      <c r="K10" s="25">
        <f>'Performance evolution'!K10</f>
        <v>1.2025159915903367</v>
      </c>
      <c r="L10" s="15">
        <f t="shared" si="3"/>
        <v>12533.224234638219</v>
      </c>
      <c r="M10" s="15">
        <f t="shared" si="3"/>
        <v>966.7757653617814</v>
      </c>
      <c r="N10" s="31">
        <f t="shared" si="0"/>
        <v>348.41822784811205</v>
      </c>
      <c r="O10" s="31">
        <f t="shared" si="0"/>
        <v>55.633787244751126</v>
      </c>
      <c r="P10" s="30">
        <f t="shared" si="1"/>
        <v>0.86231033340604712</v>
      </c>
      <c r="Q10" s="30">
        <f t="shared" si="1"/>
        <v>0.13768966659395282</v>
      </c>
      <c r="R10" s="4">
        <f t="shared" si="2"/>
        <v>2328.2379001963272</v>
      </c>
      <c r="S10" s="4">
        <f t="shared" si="2"/>
        <v>371.76209980367264</v>
      </c>
    </row>
    <row r="11" spans="2:19" x14ac:dyDescent="0.3">
      <c r="I11">
        <v>4</v>
      </c>
      <c r="J11" s="14">
        <f>'Performance evolution'!L11</f>
        <v>1.5</v>
      </c>
      <c r="K11" s="25">
        <f>'Performance evolution'!K11</f>
        <v>1.2035876537990415</v>
      </c>
      <c r="L11" s="15">
        <f t="shared" si="3"/>
        <v>12354.817287906902</v>
      </c>
      <c r="M11" s="15">
        <f t="shared" si="3"/>
        <v>1145.1827120930977</v>
      </c>
      <c r="N11" s="31">
        <f t="shared" si="0"/>
        <v>346.83250868800297</v>
      </c>
      <c r="O11" s="31">
        <f t="shared" si="0"/>
        <v>60.061475134636623</v>
      </c>
      <c r="P11" s="30">
        <f t="shared" si="1"/>
        <v>0.8523903583671153</v>
      </c>
      <c r="Q11" s="30">
        <f t="shared" si="1"/>
        <v>0.14760964163288473</v>
      </c>
      <c r="R11" s="4">
        <f t="shared" si="2"/>
        <v>2301.4539675912115</v>
      </c>
      <c r="S11" s="4">
        <f t="shared" si="2"/>
        <v>398.54603240878879</v>
      </c>
    </row>
    <row r="12" spans="2:19" x14ac:dyDescent="0.3">
      <c r="I12">
        <v>4.5</v>
      </c>
      <c r="J12" s="14">
        <f>'Performance evolution'!L12</f>
        <v>1.5</v>
      </c>
      <c r="K12" s="25">
        <f>'Performance evolution'!K12</f>
        <v>1.2051572548090952</v>
      </c>
      <c r="L12" s="15">
        <f t="shared" si="3"/>
        <v>12185.307797916734</v>
      </c>
      <c r="M12" s="15">
        <f t="shared" si="3"/>
        <v>1314.6922020832669</v>
      </c>
      <c r="N12" s="31">
        <f t="shared" si="0"/>
        <v>345.30907238714394</v>
      </c>
      <c r="O12" s="31">
        <f t="shared" si="0"/>
        <v>63.995217123327279</v>
      </c>
      <c r="P12" s="30">
        <f t="shared" si="1"/>
        <v>0.84364879928361936</v>
      </c>
      <c r="Q12" s="30">
        <f t="shared" si="1"/>
        <v>0.1563512007163807</v>
      </c>
      <c r="R12" s="4">
        <f t="shared" si="2"/>
        <v>2277.8517580657722</v>
      </c>
      <c r="S12" s="4">
        <f t="shared" si="2"/>
        <v>422.14824193422788</v>
      </c>
    </row>
    <row r="13" spans="2:19" x14ac:dyDescent="0.3">
      <c r="I13">
        <v>5</v>
      </c>
      <c r="J13" s="14">
        <f>'Performance evolution'!L13</f>
        <v>1.5</v>
      </c>
      <c r="K13" s="25">
        <f>'Performance evolution'!K13</f>
        <v>1.2074851634876675</v>
      </c>
      <c r="L13" s="15">
        <f t="shared" si="3"/>
        <v>12026.097996399159</v>
      </c>
      <c r="M13" s="15">
        <f t="shared" si="3"/>
        <v>1473.9020036008415</v>
      </c>
      <c r="N13" s="31">
        <f t="shared" si="0"/>
        <v>343.86292898611225</v>
      </c>
      <c r="O13" s="31">
        <f t="shared" si="0"/>
        <v>67.620042499743377</v>
      </c>
      <c r="P13" s="30">
        <f t="shared" si="1"/>
        <v>0.83566745847205071</v>
      </c>
      <c r="Q13" s="30">
        <f t="shared" si="1"/>
        <v>0.16433254152794938</v>
      </c>
      <c r="R13" s="4">
        <f t="shared" si="2"/>
        <v>2256.302137874537</v>
      </c>
      <c r="S13" s="4">
        <f t="shared" si="2"/>
        <v>443.6978621254633</v>
      </c>
    </row>
    <row r="14" spans="2:19" x14ac:dyDescent="0.3">
      <c r="I14">
        <v>5.5</v>
      </c>
      <c r="J14" s="14">
        <f>'Performance evolution'!L14</f>
        <v>1.5</v>
      </c>
      <c r="K14" s="25">
        <f>'Performance evolution'!K14</f>
        <v>1.2109503110570272</v>
      </c>
      <c r="L14" s="15">
        <f t="shared" si="3"/>
        <v>11877.180534993866</v>
      </c>
      <c r="M14" s="15">
        <f t="shared" si="3"/>
        <v>1622.8194650061364</v>
      </c>
      <c r="N14" s="31">
        <f t="shared" si="0"/>
        <v>342.49656902429683</v>
      </c>
      <c r="O14" s="31">
        <f t="shared" si="0"/>
        <v>71.142653210578047</v>
      </c>
      <c r="P14" s="30">
        <f t="shared" si="1"/>
        <v>0.82800796107729502</v>
      </c>
      <c r="Q14" s="30">
        <f t="shared" si="1"/>
        <v>0.17199203892270506</v>
      </c>
      <c r="R14" s="4">
        <f t="shared" si="2"/>
        <v>2235.6214949086966</v>
      </c>
      <c r="S14" s="4">
        <f t="shared" si="2"/>
        <v>464.37850509130368</v>
      </c>
    </row>
    <row r="15" spans="2:19" x14ac:dyDescent="0.3">
      <c r="I15">
        <v>6</v>
      </c>
      <c r="J15" s="14">
        <f>'Performance evolution'!L15</f>
        <v>1.5</v>
      </c>
      <c r="K15" s="25">
        <f>'Performance evolution'!K15</f>
        <v>1.2160766206419642</v>
      </c>
      <c r="L15" s="15">
        <f t="shared" si="3"/>
        <v>11737.365922903791</v>
      </c>
      <c r="M15" s="15">
        <f t="shared" si="3"/>
        <v>1762.6340770962129</v>
      </c>
      <c r="N15" s="31">
        <f t="shared" si="0"/>
        <v>341.20140577807854</v>
      </c>
      <c r="O15" s="31">
        <f t="shared" si="0"/>
        <v>74.809093160614154</v>
      </c>
      <c r="P15" s="30">
        <f t="shared" si="1"/>
        <v>0.82017498752684426</v>
      </c>
      <c r="Q15" s="30">
        <f t="shared" si="1"/>
        <v>0.17982501247315572</v>
      </c>
      <c r="R15" s="4">
        <f t="shared" si="2"/>
        <v>2214.4724663224797</v>
      </c>
      <c r="S15" s="4">
        <f t="shared" si="2"/>
        <v>485.52753367752041</v>
      </c>
    </row>
    <row r="16" spans="2:19" x14ac:dyDescent="0.3">
      <c r="I16">
        <v>6.5</v>
      </c>
      <c r="J16" s="14">
        <f>'Performance evolution'!L16</f>
        <v>1.5</v>
      </c>
      <c r="K16" s="25">
        <f>'Performance evolution'!K16</f>
        <v>1.2235439753666559</v>
      </c>
      <c r="L16" s="15">
        <f t="shared" si="3"/>
        <v>11604.365204645514</v>
      </c>
      <c r="M16" s="15">
        <f t="shared" si="3"/>
        <v>1895.634795354491</v>
      </c>
      <c r="N16" s="31">
        <f t="shared" si="0"/>
        <v>339.95805083120081</v>
      </c>
      <c r="O16" s="31">
        <f t="shared" si="0"/>
        <v>78.923741768915818</v>
      </c>
      <c r="P16" s="30">
        <f t="shared" si="1"/>
        <v>0.81158469247609444</v>
      </c>
      <c r="Q16" s="30">
        <f t="shared" si="1"/>
        <v>0.18841530752390559</v>
      </c>
      <c r="R16" s="4">
        <f t="shared" si="2"/>
        <v>2191.278669685455</v>
      </c>
      <c r="S16" s="4">
        <f t="shared" si="2"/>
        <v>508.72133031454507</v>
      </c>
    </row>
    <row r="17" spans="9:19" x14ac:dyDescent="0.3">
      <c r="I17">
        <v>7</v>
      </c>
      <c r="J17" s="14">
        <f>'Performance evolution'!L17</f>
        <v>1.5</v>
      </c>
      <c r="K17" s="25">
        <f>'Performance evolution'!K17</f>
        <v>1.2341735488211589</v>
      </c>
      <c r="L17" s="15">
        <f t="shared" si="3"/>
        <v>11474.770833401866</v>
      </c>
      <c r="M17" s="15">
        <f t="shared" si="3"/>
        <v>2025.2291665981379</v>
      </c>
      <c r="N17" s="31">
        <f t="shared" si="0"/>
        <v>338.73571452350501</v>
      </c>
      <c r="O17" s="31">
        <f t="shared" si="0"/>
        <v>83.868783054152473</v>
      </c>
      <c r="P17" s="30">
        <f t="shared" si="1"/>
        <v>0.80154308925985629</v>
      </c>
      <c r="Q17" s="30">
        <f t="shared" si="1"/>
        <v>0.19845691074014377</v>
      </c>
      <c r="R17" s="4">
        <f t="shared" si="2"/>
        <v>2164.1663410016122</v>
      </c>
      <c r="S17" s="4">
        <f t="shared" si="2"/>
        <v>535.83365899838816</v>
      </c>
    </row>
    <row r="18" spans="9:19" x14ac:dyDescent="0.3">
      <c r="I18">
        <v>7.5</v>
      </c>
      <c r="J18" s="14">
        <f>'Performance evolution'!L18</f>
        <v>1.5</v>
      </c>
      <c r="K18" s="25">
        <f>'Performance evolution'!K18</f>
        <v>1.2488846690571396</v>
      </c>
      <c r="L18" s="15">
        <f t="shared" si="3"/>
        <v>11343.983007723105</v>
      </c>
      <c r="M18" s="15">
        <f t="shared" si="3"/>
        <v>2156.0169922768987</v>
      </c>
      <c r="N18" s="31">
        <f t="shared" si="0"/>
        <v>337.49106989629968</v>
      </c>
      <c r="O18" s="31">
        <f t="shared" si="0"/>
        <v>90.12602004764959</v>
      </c>
      <c r="P18" s="30">
        <f t="shared" si="1"/>
        <v>0.78923662742416811</v>
      </c>
      <c r="Q18" s="30">
        <f t="shared" si="1"/>
        <v>0.21076337257583186</v>
      </c>
      <c r="R18" s="4">
        <f t="shared" si="2"/>
        <v>2130.9388940452541</v>
      </c>
      <c r="S18" s="4">
        <f t="shared" si="2"/>
        <v>569.06110595474604</v>
      </c>
    </row>
    <row r="19" spans="9:19" x14ac:dyDescent="0.3">
      <c r="I19">
        <v>8</v>
      </c>
      <c r="J19" s="14">
        <f>'Performance evolution'!L19</f>
        <v>1.5</v>
      </c>
      <c r="K19" s="25">
        <f>'Performance evolution'!K19</f>
        <v>1.2686297901478318</v>
      </c>
      <c r="L19" s="15">
        <f t="shared" si="3"/>
        <v>11206.125300223739</v>
      </c>
      <c r="M19" s="15">
        <f t="shared" si="3"/>
        <v>2293.8746997762651</v>
      </c>
      <c r="N19" s="31">
        <f t="shared" si="0"/>
        <v>336.16687760642549</v>
      </c>
      <c r="O19" s="31">
        <f t="shared" si="0"/>
        <v>98.305618519544211</v>
      </c>
      <c r="P19" s="30">
        <f t="shared" si="1"/>
        <v>0.77373569237155626</v>
      </c>
      <c r="Q19" s="30">
        <f t="shared" si="1"/>
        <v>0.22626430762844366</v>
      </c>
      <c r="R19" s="4">
        <f t="shared" si="2"/>
        <v>2089.0863694032018</v>
      </c>
      <c r="S19" s="4">
        <f t="shared" si="2"/>
        <v>610.91363059679782</v>
      </c>
    </row>
    <row r="20" spans="9:19" x14ac:dyDescent="0.3">
      <c r="I20">
        <v>8.5</v>
      </c>
      <c r="J20" s="14">
        <f>'Performance evolution'!L20</f>
        <v>1.5</v>
      </c>
      <c r="K20" s="25">
        <f>'Performance evolution'!K20</f>
        <v>1.2943185559528754</v>
      </c>
      <c r="L20" s="15">
        <f t="shared" si="3"/>
        <v>11053.986609582193</v>
      </c>
      <c r="M20" s="15">
        <f t="shared" si="3"/>
        <v>2446.0133904178101</v>
      </c>
      <c r="N20" s="31">
        <f t="shared" si="0"/>
        <v>334.69057253442321</v>
      </c>
      <c r="O20" s="31">
        <f t="shared" si="0"/>
        <v>109.18710465736639</v>
      </c>
      <c r="P20" s="30">
        <f t="shared" si="1"/>
        <v>0.75401532839375229</v>
      </c>
      <c r="Q20" s="30">
        <f t="shared" si="1"/>
        <v>0.24598467160624771</v>
      </c>
      <c r="R20" s="4">
        <f t="shared" si="2"/>
        <v>2035.8413866631313</v>
      </c>
      <c r="S20" s="4">
        <f t="shared" si="2"/>
        <v>664.15861333686883</v>
      </c>
    </row>
    <row r="21" spans="9:19" x14ac:dyDescent="0.3">
      <c r="I21">
        <v>9</v>
      </c>
      <c r="J21" s="14">
        <f>'Performance evolution'!L21</f>
        <v>1.5</v>
      </c>
      <c r="K21" s="25">
        <f>'Performance evolution'!K21</f>
        <v>1.3267382729077177</v>
      </c>
      <c r="L21" s="15">
        <f t="shared" ref="L21:M30" si="4">L20-($F$2*$F$3*$F$4*($F$5/2))*L20/SUM($L20:$M20)+R20</f>
        <v>10879.030674328886</v>
      </c>
      <c r="M21" s="15">
        <f t="shared" si="4"/>
        <v>2620.9693256711171</v>
      </c>
      <c r="N21" s="31">
        <f t="shared" si="0"/>
        <v>332.97300161896152</v>
      </c>
      <c r="O21" s="31">
        <f t="shared" si="0"/>
        <v>123.77509733981265</v>
      </c>
      <c r="P21" s="30">
        <f t="shared" si="1"/>
        <v>0.72900796386021849</v>
      </c>
      <c r="Q21" s="30">
        <f t="shared" si="1"/>
        <v>0.27099203613978157</v>
      </c>
      <c r="R21" s="4">
        <f t="shared" si="2"/>
        <v>1968.3215024225899</v>
      </c>
      <c r="S21" s="4">
        <f t="shared" si="2"/>
        <v>731.67849757741021</v>
      </c>
    </row>
    <row r="22" spans="9:19" x14ac:dyDescent="0.3">
      <c r="I22">
        <v>9.5</v>
      </c>
      <c r="J22" s="14">
        <f>'Performance evolution'!L22</f>
        <v>1.5</v>
      </c>
      <c r="K22" s="25">
        <f>'Performance evolution'!K22</f>
        <v>1.3664698220215097</v>
      </c>
      <c r="L22" s="15">
        <f t="shared" si="4"/>
        <v>10671.5460418857</v>
      </c>
      <c r="M22" s="15">
        <f t="shared" si="4"/>
        <v>2828.453958114304</v>
      </c>
      <c r="N22" s="31">
        <f t="shared" si="0"/>
        <v>330.90776263838887</v>
      </c>
      <c r="O22" s="31">
        <f t="shared" si="0"/>
        <v>143.36474026414061</v>
      </c>
      <c r="P22" s="30">
        <f t="shared" si="1"/>
        <v>0.69771652502147208</v>
      </c>
      <c r="Q22" s="30">
        <f t="shared" si="1"/>
        <v>0.30228347497852798</v>
      </c>
      <c r="R22" s="4">
        <f t="shared" si="2"/>
        <v>1883.8346175579745</v>
      </c>
      <c r="S22" s="4">
        <f t="shared" si="2"/>
        <v>816.16538244202559</v>
      </c>
    </row>
    <row r="23" spans="9:19" x14ac:dyDescent="0.3">
      <c r="I23">
        <v>10</v>
      </c>
      <c r="J23" s="14">
        <f>'Performance evolution'!L23</f>
        <v>1.5</v>
      </c>
      <c r="K23" s="25">
        <f>'Performance evolution'!K23</f>
        <v>1.413791315571453</v>
      </c>
      <c r="L23" s="15">
        <f t="shared" si="4"/>
        <v>10421.071451066535</v>
      </c>
      <c r="M23" s="15">
        <f t="shared" si="4"/>
        <v>3078.9285489334688</v>
      </c>
      <c r="N23" s="31">
        <f t="shared" si="0"/>
        <v>328.37222770894107</v>
      </c>
      <c r="O23" s="31">
        <f t="shared" si="0"/>
        <v>169.59768757721758</v>
      </c>
      <c r="P23" s="30">
        <f t="shared" si="1"/>
        <v>0.65942181973029801</v>
      </c>
      <c r="Q23" s="30">
        <f t="shared" si="1"/>
        <v>0.34057818026970199</v>
      </c>
      <c r="R23" s="4">
        <f t="shared" si="2"/>
        <v>1780.4389132718047</v>
      </c>
      <c r="S23" s="4">
        <f t="shared" si="2"/>
        <v>919.56108672819539</v>
      </c>
    </row>
    <row r="24" spans="9:19" x14ac:dyDescent="0.3">
      <c r="I24">
        <v>10.5</v>
      </c>
      <c r="J24" s="14">
        <f>'Performance evolution'!L24</f>
        <v>1.5</v>
      </c>
      <c r="K24" s="25">
        <f>'Performance evolution'!K24</f>
        <v>1.4685612323620336</v>
      </c>
      <c r="L24" s="15">
        <f t="shared" si="4"/>
        <v>10117.296074125034</v>
      </c>
      <c r="M24" s="15">
        <f t="shared" si="4"/>
        <v>3382.7039258749705</v>
      </c>
      <c r="N24" s="31">
        <f t="shared" si="0"/>
        <v>325.23222246334137</v>
      </c>
      <c r="O24" s="31">
        <f t="shared" si="0"/>
        <v>204.46579772589098</v>
      </c>
      <c r="P24" s="30">
        <f t="shared" si="1"/>
        <v>0.61399554098230069</v>
      </c>
      <c r="Q24" s="30">
        <f t="shared" si="1"/>
        <v>0.38600445901769925</v>
      </c>
      <c r="R24" s="4">
        <f t="shared" si="2"/>
        <v>1657.787960652212</v>
      </c>
      <c r="S24" s="4">
        <f t="shared" si="2"/>
        <v>1042.212039347788</v>
      </c>
    </row>
    <row r="25" spans="9:19" x14ac:dyDescent="0.3">
      <c r="I25">
        <v>11</v>
      </c>
      <c r="J25" s="14">
        <f>'Performance evolution'!L25</f>
        <v>1.5</v>
      </c>
      <c r="K25" s="25">
        <f>'Performance evolution'!K25</f>
        <v>1.5300806486939795</v>
      </c>
      <c r="L25" s="15">
        <f t="shared" si="4"/>
        <v>9751.6248199522379</v>
      </c>
      <c r="M25" s="15">
        <f t="shared" si="4"/>
        <v>3748.3751800477648</v>
      </c>
      <c r="N25" s="31">
        <f t="shared" si="0"/>
        <v>321.35294875031195</v>
      </c>
      <c r="O25" s="31">
        <f t="shared" si="0"/>
        <v>250.18641236227475</v>
      </c>
      <c r="P25" s="30">
        <f t="shared" si="1"/>
        <v>0.56225864851153995</v>
      </c>
      <c r="Q25" s="30">
        <f t="shared" si="1"/>
        <v>0.43774135148846016</v>
      </c>
      <c r="R25" s="4">
        <f t="shared" si="2"/>
        <v>1518.0983509811579</v>
      </c>
      <c r="S25" s="4">
        <f t="shared" si="2"/>
        <v>1181.9016490188424</v>
      </c>
    </row>
    <row r="26" spans="9:19" x14ac:dyDescent="0.3">
      <c r="I26">
        <v>11.5</v>
      </c>
      <c r="J26" s="14">
        <f>'Performance evolution'!L26</f>
        <v>1.5</v>
      </c>
      <c r="K26" s="25">
        <f>'Performance evolution'!K26</f>
        <v>1.596951627870417</v>
      </c>
      <c r="L26" s="15">
        <f t="shared" si="4"/>
        <v>9319.3982069429494</v>
      </c>
      <c r="M26" s="15">
        <f t="shared" si="4"/>
        <v>4180.6017930570542</v>
      </c>
      <c r="N26" s="31">
        <f t="shared" si="0"/>
        <v>316.61803592690376</v>
      </c>
      <c r="O26" s="31">
        <f t="shared" si="0"/>
        <v>308.843554136075</v>
      </c>
      <c r="P26" s="30">
        <f t="shared" si="1"/>
        <v>0.50621499538448556</v>
      </c>
      <c r="Q26" s="30">
        <f t="shared" si="1"/>
        <v>0.4937850046155145</v>
      </c>
      <c r="R26" s="4">
        <f t="shared" si="2"/>
        <v>1366.7804875381109</v>
      </c>
      <c r="S26" s="4">
        <f t="shared" si="2"/>
        <v>1333.2195124618891</v>
      </c>
    </row>
    <row r="27" spans="9:19" x14ac:dyDescent="0.3">
      <c r="I27">
        <v>12</v>
      </c>
      <c r="J27" s="14">
        <f>'Performance evolution'!L27</f>
        <v>1.5</v>
      </c>
      <c r="K27" s="25">
        <f>'Performance evolution'!K27</f>
        <v>1.6669751070433967</v>
      </c>
      <c r="L27" s="15">
        <f t="shared" si="4"/>
        <v>8822.2990530924708</v>
      </c>
      <c r="M27" s="15">
        <f t="shared" si="4"/>
        <v>4677.7009469075329</v>
      </c>
      <c r="N27" s="31">
        <f t="shared" si="0"/>
        <v>310.9554571335114</v>
      </c>
      <c r="O27" s="31">
        <f t="shared" si="0"/>
        <v>381.70352628042008</v>
      </c>
      <c r="P27" s="30">
        <f t="shared" si="1"/>
        <v>0.44893008620330715</v>
      </c>
      <c r="Q27" s="30">
        <f t="shared" si="1"/>
        <v>0.55106991379669279</v>
      </c>
      <c r="R27" s="4">
        <f t="shared" si="2"/>
        <v>1212.1112327489293</v>
      </c>
      <c r="S27" s="4">
        <f t="shared" si="2"/>
        <v>1487.8887672510705</v>
      </c>
    </row>
    <row r="28" spans="9:19" x14ac:dyDescent="0.3">
      <c r="I28">
        <v>12.5</v>
      </c>
      <c r="J28" s="14">
        <f>'Performance evolution'!L28</f>
        <v>1.5</v>
      </c>
      <c r="K28" s="25">
        <f>'Performance evolution'!K28</f>
        <v>1.7371602531289634</v>
      </c>
      <c r="L28" s="15">
        <f t="shared" si="4"/>
        <v>8269.9504752229059</v>
      </c>
      <c r="M28" s="15">
        <f t="shared" si="4"/>
        <v>5230.0495247770968</v>
      </c>
      <c r="N28" s="31">
        <f t="shared" si="0"/>
        <v>304.36381499212649</v>
      </c>
      <c r="O28" s="31">
        <f t="shared" si="0"/>
        <v>468.2361347706119</v>
      </c>
      <c r="P28" s="30">
        <f t="shared" si="1"/>
        <v>0.39394749518893335</v>
      </c>
      <c r="Q28" s="30">
        <f t="shared" si="1"/>
        <v>0.60605250481106676</v>
      </c>
      <c r="R28" s="4">
        <f t="shared" si="2"/>
        <v>1063.65823701012</v>
      </c>
      <c r="S28" s="4">
        <f t="shared" si="2"/>
        <v>1636.3417629898802</v>
      </c>
    </row>
    <row r="29" spans="9:19" x14ac:dyDescent="0.3">
      <c r="I29">
        <v>13</v>
      </c>
      <c r="J29" s="14">
        <f>'Performance evolution'!L29</f>
        <v>1.5</v>
      </c>
      <c r="K29" s="25">
        <f>'Performance evolution'!K29</f>
        <v>1.8039309103440118</v>
      </c>
      <c r="L29" s="15">
        <f t="shared" si="4"/>
        <v>7679.6186171884456</v>
      </c>
      <c r="M29" s="15">
        <f t="shared" si="4"/>
        <v>5820.3813828115581</v>
      </c>
      <c r="N29" s="31">
        <f t="shared" si="0"/>
        <v>296.92858417316916</v>
      </c>
      <c r="O29" s="31">
        <f t="shared" si="0"/>
        <v>565.14220179785195</v>
      </c>
      <c r="P29" s="30">
        <f t="shared" si="1"/>
        <v>0.34443643028537863</v>
      </c>
      <c r="Q29" s="30">
        <f t="shared" si="1"/>
        <v>0.65556356971462137</v>
      </c>
      <c r="R29" s="4">
        <f t="shared" si="2"/>
        <v>929.97836177052227</v>
      </c>
      <c r="S29" s="4">
        <f t="shared" si="2"/>
        <v>1770.0216382294777</v>
      </c>
    </row>
    <row r="30" spans="9:19" x14ac:dyDescent="0.3">
      <c r="I30">
        <v>13.5</v>
      </c>
      <c r="J30" s="14">
        <f>'Performance evolution'!L30</f>
        <v>1.5</v>
      </c>
      <c r="K30" s="25">
        <f>'Performance evolution'!K30</f>
        <v>1.8635859948025992</v>
      </c>
      <c r="L30" s="15">
        <f t="shared" si="4"/>
        <v>7073.6732555212793</v>
      </c>
      <c r="M30" s="15">
        <f t="shared" si="4"/>
        <v>6426.3267444787243</v>
      </c>
      <c r="N30" s="31">
        <f t="shared" si="0"/>
        <v>288.81987890963956</v>
      </c>
      <c r="O30" s="31">
        <f t="shared" si="0"/>
        <v>666.00247700325383</v>
      </c>
      <c r="P30" s="30">
        <f t="shared" si="1"/>
        <v>0.30248545933290655</v>
      </c>
      <c r="Q30" s="30">
        <f t="shared" si="1"/>
        <v>0.6975145406670934</v>
      </c>
      <c r="R30" s="4">
        <f t="shared" si="2"/>
        <v>816.7107401988477</v>
      </c>
      <c r="S30" s="4">
        <f t="shared" si="2"/>
        <v>1883.2892598011522</v>
      </c>
    </row>
    <row r="31" spans="9:19" x14ac:dyDescent="0.3">
      <c r="I31">
        <v>14</v>
      </c>
      <c r="J31" s="14">
        <f>'Performance evolution'!L31</f>
        <v>1.5</v>
      </c>
      <c r="K31" s="25">
        <f>'Performance evolution'!K31</f>
        <v>1.9129787890501895</v>
      </c>
      <c r="L31" s="15">
        <f>L30-($F$2*$F$3*$F$4*($F$5/2))*L30/SUM($L30:$M30)+R30</f>
        <v>6475.649344615872</v>
      </c>
      <c r="M31" s="15">
        <f>M30-($F$2*$F$3*$F$4*($F$5/2))*M30/SUM($L30:$M30)+S30</f>
        <v>7024.3506553841316</v>
      </c>
      <c r="N31" s="31">
        <f t="shared" si="0"/>
        <v>280.27137236794158</v>
      </c>
      <c r="O31" s="31">
        <f t="shared" si="0"/>
        <v>762.20851243652339</v>
      </c>
      <c r="P31" s="30">
        <f t="shared" si="1"/>
        <v>0.26885062863396286</v>
      </c>
      <c r="Q31" s="30">
        <f t="shared" si="1"/>
        <v>0.73114937136603719</v>
      </c>
      <c r="R31" s="4">
        <f t="shared" si="2"/>
        <v>725.89669731169977</v>
      </c>
      <c r="S31" s="4">
        <f t="shared" si="2"/>
        <v>1974.1033026883003</v>
      </c>
    </row>
    <row r="32" spans="9:19" x14ac:dyDescent="0.3">
      <c r="I32">
        <v>14.5</v>
      </c>
      <c r="J32" s="14">
        <f>'Performance evolution'!L32</f>
        <v>1.5</v>
      </c>
      <c r="K32" s="25">
        <f>'Performance evolution'!K32</f>
        <v>1.9502434322093714</v>
      </c>
      <c r="L32" s="15">
        <f t="shared" ref="L32:M42" si="5">L31-($F$2*$F$3*$F$4*($F$5/2))*L31/SUM($L31:$M31)+R31</f>
        <v>5906.416173004397</v>
      </c>
      <c r="M32" s="15">
        <f t="shared" si="5"/>
        <v>7593.5838269956066</v>
      </c>
      <c r="N32" s="31">
        <f t="shared" si="0"/>
        <v>271.54798612579134</v>
      </c>
      <c r="O32" s="31">
        <f t="shared" si="0"/>
        <v>845.27980749302344</v>
      </c>
      <c r="P32" s="30">
        <f t="shared" si="1"/>
        <v>0.24314221733854305</v>
      </c>
      <c r="Q32" s="30">
        <f t="shared" si="1"/>
        <v>0.75685778266145709</v>
      </c>
      <c r="R32" s="4">
        <f t="shared" si="2"/>
        <v>656.48398681406627</v>
      </c>
      <c r="S32" s="4">
        <f t="shared" si="2"/>
        <v>2043.5160131859341</v>
      </c>
    </row>
    <row r="33" spans="9:19" x14ac:dyDescent="0.3">
      <c r="I33">
        <v>15</v>
      </c>
      <c r="J33" s="14">
        <f>'Performance evolution'!L33</f>
        <v>1.5</v>
      </c>
      <c r="K33" s="25">
        <f>'Performance evolution'!K33</f>
        <v>1.9752913394242029</v>
      </c>
      <c r="L33" s="15">
        <f t="shared" si="5"/>
        <v>5381.6169252175841</v>
      </c>
      <c r="M33" s="15">
        <f t="shared" si="5"/>
        <v>8118.3830747824195</v>
      </c>
      <c r="N33" s="31">
        <f t="shared" si="0"/>
        <v>262.91194952158958</v>
      </c>
      <c r="O33" s="31">
        <f t="shared" si="0"/>
        <v>909.65799240404249</v>
      </c>
      <c r="P33" s="30">
        <f t="shared" si="1"/>
        <v>0.22421856481313782</v>
      </c>
      <c r="Q33" s="30">
        <f t="shared" si="1"/>
        <v>0.77578143518686216</v>
      </c>
      <c r="R33" s="4">
        <f t="shared" si="2"/>
        <v>605.39012499547209</v>
      </c>
      <c r="S33" s="4">
        <f t="shared" si="2"/>
        <v>2094.609875004528</v>
      </c>
    </row>
    <row r="34" spans="9:19" x14ac:dyDescent="0.3">
      <c r="I34">
        <v>15.5</v>
      </c>
      <c r="J34" s="14">
        <f>'Performance evolution'!L34</f>
        <v>1.5</v>
      </c>
      <c r="K34" s="25">
        <f>'Performance evolution'!K34</f>
        <v>1.9898202601995665</v>
      </c>
      <c r="L34" s="15">
        <f t="shared" si="5"/>
        <v>4910.6836651695403</v>
      </c>
      <c r="M34" s="15">
        <f t="shared" si="5"/>
        <v>8589.3163348304643</v>
      </c>
      <c r="N34" s="31">
        <f t="shared" si="0"/>
        <v>254.59348197124353</v>
      </c>
      <c r="O34" s="31">
        <f t="shared" si="0"/>
        <v>954.4314659479802</v>
      </c>
      <c r="P34" s="30">
        <f t="shared" si="1"/>
        <v>0.21057752564114435</v>
      </c>
      <c r="Q34" s="30">
        <f t="shared" si="1"/>
        <v>0.78942247435885571</v>
      </c>
      <c r="R34" s="4">
        <f t="shared" si="2"/>
        <v>568.55931923108972</v>
      </c>
      <c r="S34" s="4">
        <f t="shared" si="2"/>
        <v>2131.4406807689106</v>
      </c>
    </row>
    <row r="35" spans="9:19" x14ac:dyDescent="0.3">
      <c r="I35">
        <v>16</v>
      </c>
      <c r="J35" s="14">
        <f>'Performance evolution'!L35</f>
        <v>1.5</v>
      </c>
      <c r="K35" s="25">
        <f>'Performance evolution'!K35</f>
        <v>1.9967529708506588</v>
      </c>
      <c r="L35" s="15">
        <f t="shared" si="5"/>
        <v>4497.1062513667221</v>
      </c>
      <c r="M35" s="15">
        <f t="shared" si="5"/>
        <v>9002.8937486332816</v>
      </c>
      <c r="N35" s="31">
        <f t="shared" si="0"/>
        <v>246.76877735798737</v>
      </c>
      <c r="O35" s="31">
        <f t="shared" si="0"/>
        <v>982.95414843351966</v>
      </c>
      <c r="P35" s="30">
        <f t="shared" si="1"/>
        <v>0.20067022593659092</v>
      </c>
      <c r="Q35" s="30">
        <f t="shared" si="1"/>
        <v>0.79932977406340899</v>
      </c>
      <c r="R35" s="4">
        <f t="shared" si="2"/>
        <v>541.80961002879553</v>
      </c>
      <c r="S35" s="4">
        <f t="shared" si="2"/>
        <v>2158.1903899712042</v>
      </c>
    </row>
    <row r="36" spans="9:19" x14ac:dyDescent="0.3">
      <c r="I36">
        <v>16.5</v>
      </c>
      <c r="J36" s="14">
        <f>'Performance evolution'!L36</f>
        <v>1.5</v>
      </c>
      <c r="K36" s="25">
        <f>'Performance evolution'!K36</f>
        <v>1.9992793651017049</v>
      </c>
      <c r="L36" s="15">
        <f t="shared" si="5"/>
        <v>4139.4946111221734</v>
      </c>
      <c r="M36" s="15">
        <f t="shared" si="5"/>
        <v>9360.5053888778311</v>
      </c>
      <c r="N36" s="31">
        <f t="shared" si="0"/>
        <v>239.54746924355138</v>
      </c>
      <c r="O36" s="31">
        <f t="shared" si="0"/>
        <v>1000.6720999682218</v>
      </c>
      <c r="P36" s="30">
        <f t="shared" si="1"/>
        <v>0.19314924162646199</v>
      </c>
      <c r="Q36" s="30">
        <f t="shared" si="1"/>
        <v>0.80685075837353804</v>
      </c>
      <c r="R36" s="4">
        <f t="shared" si="2"/>
        <v>521.50295239144737</v>
      </c>
      <c r="S36" s="4">
        <f t="shared" si="2"/>
        <v>2178.4970476085527</v>
      </c>
    </row>
    <row r="37" spans="9:19" x14ac:dyDescent="0.3">
      <c r="I37">
        <v>17</v>
      </c>
      <c r="J37" s="14">
        <f>'Performance evolution'!L37</f>
        <v>1.5</v>
      </c>
      <c r="K37" s="25">
        <f>'Performance evolution'!K37</f>
        <v>1.9999055450835357</v>
      </c>
      <c r="L37" s="15">
        <f t="shared" si="5"/>
        <v>3833.0986412891862</v>
      </c>
      <c r="M37" s="15">
        <f t="shared" si="5"/>
        <v>9666.9013587108184</v>
      </c>
      <c r="N37" s="31">
        <f t="shared" si="0"/>
        <v>232.97291829233509</v>
      </c>
      <c r="O37" s="31">
        <f t="shared" si="0"/>
        <v>1012.550843185087</v>
      </c>
      <c r="P37" s="30">
        <f t="shared" si="1"/>
        <v>0.18704815234996883</v>
      </c>
      <c r="Q37" s="30">
        <f t="shared" si="1"/>
        <v>0.81295184765003115</v>
      </c>
      <c r="R37" s="4">
        <f t="shared" si="2"/>
        <v>505.03001134491581</v>
      </c>
      <c r="S37" s="4">
        <f t="shared" si="2"/>
        <v>2194.9699886550843</v>
      </c>
    </row>
    <row r="38" spans="9:19" x14ac:dyDescent="0.3">
      <c r="I38">
        <v>17.5</v>
      </c>
      <c r="J38" s="14">
        <f>'Performance evolution'!L38</f>
        <v>1.5</v>
      </c>
      <c r="K38" s="25">
        <f>'Performance evolution'!K38</f>
        <v>1.9999942240307429</v>
      </c>
      <c r="L38" s="15">
        <f t="shared" si="5"/>
        <v>3571.508924376265</v>
      </c>
      <c r="M38" s="15">
        <f t="shared" si="5"/>
        <v>9928.4910756237405</v>
      </c>
      <c r="N38" s="31">
        <f t="shared" si="0"/>
        <v>227.03681757772526</v>
      </c>
      <c r="O38" s="31">
        <f t="shared" si="0"/>
        <v>1021.5963989496764</v>
      </c>
      <c r="P38" s="30">
        <f t="shared" si="1"/>
        <v>0.18182826996156792</v>
      </c>
      <c r="Q38" s="30">
        <f t="shared" si="1"/>
        <v>0.81817173003843213</v>
      </c>
      <c r="R38" s="4">
        <f t="shared" si="2"/>
        <v>490.93632889623342</v>
      </c>
      <c r="S38" s="4">
        <f t="shared" si="2"/>
        <v>2209.0636711037669</v>
      </c>
    </row>
    <row r="39" spans="9:19" x14ac:dyDescent="0.3">
      <c r="I39">
        <v>18</v>
      </c>
      <c r="J39" s="14">
        <f>'Performance evolution'!L39</f>
        <v>1.5</v>
      </c>
      <c r="K39" s="25">
        <f>'Performance evolution'!K39</f>
        <v>1.9999998751796342</v>
      </c>
      <c r="L39" s="15">
        <f t="shared" si="5"/>
        <v>3348.1434683972461</v>
      </c>
      <c r="M39" s="15">
        <f t="shared" si="5"/>
        <v>10151.85653160276</v>
      </c>
      <c r="N39" s="31">
        <f t="shared" si="0"/>
        <v>221.70218639909808</v>
      </c>
      <c r="O39" s="31">
        <f t="shared" si="0"/>
        <v>1029.0348956648368</v>
      </c>
      <c r="P39" s="30">
        <f t="shared" si="1"/>
        <v>0.17725722662132212</v>
      </c>
      <c r="Q39" s="30">
        <f t="shared" si="1"/>
        <v>0.82274277337867785</v>
      </c>
      <c r="R39" s="4">
        <f t="shared" si="2"/>
        <v>478.59451187756974</v>
      </c>
      <c r="S39" s="4">
        <f t="shared" si="2"/>
        <v>2221.4054881224301</v>
      </c>
    </row>
    <row r="40" spans="9:19" x14ac:dyDescent="0.3">
      <c r="I40">
        <v>18.5</v>
      </c>
      <c r="J40" s="14">
        <f>'Performance evolution'!L40</f>
        <v>1.5</v>
      </c>
      <c r="K40" s="25">
        <f>'Performance evolution'!K40</f>
        <v>1.9999999992055582</v>
      </c>
      <c r="L40" s="15">
        <f t="shared" si="5"/>
        <v>3157.1092865953669</v>
      </c>
      <c r="M40" s="15">
        <f t="shared" si="5"/>
        <v>10342.890713404639</v>
      </c>
      <c r="N40" s="31">
        <f t="shared" si="0"/>
        <v>216.92254954494751</v>
      </c>
      <c r="O40" s="31">
        <f t="shared" si="0"/>
        <v>1035.2862174413149</v>
      </c>
      <c r="P40" s="30">
        <f t="shared" si="1"/>
        <v>0.17323193645020002</v>
      </c>
      <c r="Q40" s="30">
        <f t="shared" si="1"/>
        <v>0.82676806354980004</v>
      </c>
      <c r="R40" s="4">
        <f t="shared" si="2"/>
        <v>467.72622841554005</v>
      </c>
      <c r="S40" s="4">
        <f t="shared" si="2"/>
        <v>2232.2737715844601</v>
      </c>
    </row>
    <row r="41" spans="9:19" x14ac:dyDescent="0.3">
      <c r="I41">
        <v>19</v>
      </c>
      <c r="J41" s="14">
        <f>'Performance evolution'!L41</f>
        <v>1.5</v>
      </c>
      <c r="K41" s="25">
        <f>'Performance evolution'!K41</f>
        <v>1.9999999999983689</v>
      </c>
      <c r="L41" s="15">
        <f t="shared" si="5"/>
        <v>2993.4136576918336</v>
      </c>
      <c r="M41" s="15">
        <f t="shared" si="5"/>
        <v>10506.586342308172</v>
      </c>
      <c r="N41" s="31">
        <f t="shared" si="0"/>
        <v>212.65070869612467</v>
      </c>
      <c r="O41" s="31">
        <f t="shared" si="0"/>
        <v>1040.5711285025229</v>
      </c>
      <c r="P41" s="30">
        <f t="shared" si="1"/>
        <v>0.16968321360523619</v>
      </c>
      <c r="Q41" s="30">
        <f t="shared" si="1"/>
        <v>0.83031678639476381</v>
      </c>
      <c r="R41" s="4">
        <f t="shared" si="2"/>
        <v>458.1446767341377</v>
      </c>
      <c r="S41" s="4">
        <f t="shared" si="2"/>
        <v>2241.8553232658624</v>
      </c>
    </row>
    <row r="42" spans="9:19" x14ac:dyDescent="0.3">
      <c r="I42">
        <v>19.5</v>
      </c>
      <c r="J42" s="14">
        <f>'Performance evolution'!L42</f>
        <v>1.5</v>
      </c>
      <c r="K42" s="25">
        <f>'Performance evolution'!K42</f>
        <v>1.9999999999999987</v>
      </c>
      <c r="L42" s="15">
        <f t="shared" si="5"/>
        <v>2852.8756028876046</v>
      </c>
      <c r="M42" s="15">
        <f t="shared" si="5"/>
        <v>10647.124397112402</v>
      </c>
      <c r="N42" s="31">
        <f t="shared" si="0"/>
        <v>208.84103858268847</v>
      </c>
      <c r="O42" s="31">
        <f t="shared" si="0"/>
        <v>1045.057138354864</v>
      </c>
      <c r="P42" s="30">
        <f t="shared" si="1"/>
        <v>0.16655342708348903</v>
      </c>
      <c r="Q42" s="30">
        <f t="shared" si="1"/>
        <v>0.83344657291651092</v>
      </c>
      <c r="R42" s="4">
        <f t="shared" si="2"/>
        <v>449.69425312542035</v>
      </c>
      <c r="S42" s="4">
        <f t="shared" si="2"/>
        <v>2250.3057468745797</v>
      </c>
    </row>
    <row r="43" spans="9:19" x14ac:dyDescent="0.3">
      <c r="I43" s="8">
        <v>20</v>
      </c>
      <c r="J43" s="22">
        <f>'Performance evolution'!L43</f>
        <v>1.5</v>
      </c>
      <c r="K43" s="26">
        <f>'Performance evolution'!K43</f>
        <v>2</v>
      </c>
      <c r="L43" s="23">
        <f>L42-($F$2*$F$3*$F$4*($F$5/2))*L42/SUM($L42:$M42)+R42</f>
        <v>2731.9947354355045</v>
      </c>
      <c r="M43" s="23">
        <f>M42-($F$2*$F$3*$F$4*($F$5/2))*M42/SUM($L42:$M42)+S42</f>
        <v>10768.005264564503</v>
      </c>
      <c r="N43" s="32">
        <f t="shared" si="0"/>
        <v>205.45014141330242</v>
      </c>
      <c r="O43" s="32">
        <f t="shared" si="0"/>
        <v>1048.8786836155227</v>
      </c>
      <c r="P43" s="33">
        <f t="shared" si="1"/>
        <v>0.16379288852632487</v>
      </c>
      <c r="Q43" s="33">
        <f t="shared" si="1"/>
        <v>0.8362071114736751</v>
      </c>
      <c r="R43" s="24">
        <f t="shared" si="2"/>
        <v>442.24079902107712</v>
      </c>
      <c r="S43" s="24">
        <f t="shared" si="2"/>
        <v>2257.7592009789228</v>
      </c>
    </row>
    <row r="44" spans="9:19" x14ac:dyDescent="0.3">
      <c r="J44" s="14"/>
      <c r="K44" s="25"/>
      <c r="L44" s="15"/>
      <c r="M44" s="15"/>
      <c r="N44" s="31"/>
      <c r="O44" s="31"/>
      <c r="P44" s="30"/>
      <c r="Q44" s="30"/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20</vt:i4>
      </vt:variant>
    </vt:vector>
  </HeadingPairs>
  <TitlesOfParts>
    <vt:vector size="20" baseType="lpstr">
      <vt:lpstr>Performance evolution</vt:lpstr>
      <vt:lpstr>Total market</vt:lpstr>
      <vt:lpstr>High-end market</vt:lpstr>
      <vt:lpstr>Medium-end market</vt:lpstr>
      <vt:lpstr>Low-end market</vt:lpstr>
      <vt:lpstr>High - innovators</vt:lpstr>
      <vt:lpstr>Medium - innovators</vt:lpstr>
      <vt:lpstr>Low - innovators</vt:lpstr>
      <vt:lpstr>High - Early adopters</vt:lpstr>
      <vt:lpstr>Medium - Early adopters</vt:lpstr>
      <vt:lpstr>Low - Early adopters</vt:lpstr>
      <vt:lpstr>High - Early majority</vt:lpstr>
      <vt:lpstr>Medium - Early majority</vt:lpstr>
      <vt:lpstr>Low - Early majority</vt:lpstr>
      <vt:lpstr>High - Late majority</vt:lpstr>
      <vt:lpstr>Medium - Late majority</vt:lpstr>
      <vt:lpstr>Low - Late majority</vt:lpstr>
      <vt:lpstr>High - Laggards</vt:lpstr>
      <vt:lpstr>Medium - Laggards</vt:lpstr>
      <vt:lpstr>Low - Laggards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Biondi  Giacomo</dc:creator>
  <cp:lastModifiedBy>Biondi  Giacomo</cp:lastModifiedBy>
  <dcterms:created xsi:type="dcterms:W3CDTF">2023-11-14T14:13:32Z</dcterms:created>
  <dcterms:modified xsi:type="dcterms:W3CDTF">2024-03-03T16:54:51Z</dcterms:modified>
</cp:coreProperties>
</file>